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9" activeTab="14"/>
  </bookViews>
  <sheets>
    <sheet name="Esercizio 1" sheetId="1" r:id="rId1"/>
    <sheet name="Esercizio 2" sheetId="2" r:id="rId2"/>
    <sheet name="Esercizio 3" sheetId="3" r:id="rId3"/>
    <sheet name="Esercizio 4" sheetId="4" r:id="rId4"/>
    <sheet name="Esercizio 5" sheetId="5" r:id="rId5"/>
    <sheet name="Esercizio 6" sheetId="6" r:id="rId6"/>
    <sheet name="Esercizio 7" sheetId="7" r:id="rId7"/>
    <sheet name="Esercizio 8" sheetId="8" r:id="rId8"/>
    <sheet name="Esercizio 9" sheetId="9" r:id="rId9"/>
    <sheet name="Esercizio 10" sheetId="10" r:id="rId10"/>
    <sheet name="Esercizio 11" sheetId="11" r:id="rId11"/>
    <sheet name="Esercizio 12" sheetId="12" r:id="rId12"/>
    <sheet name="Esercizio 13" sheetId="13" r:id="rId13"/>
    <sheet name="Esercizio 15" sheetId="14" r:id="rId14"/>
    <sheet name="Foglio1" sheetId="15" r:id="rId15"/>
  </sheets>
  <definedNames>
    <definedName name="OLE_LINK9" localSheetId="3">'Esercizio 4'!$A$2</definedName>
  </definedNames>
  <calcPr fullCalcOnLoad="1"/>
</workbook>
</file>

<file path=xl/sharedStrings.xml><?xml version="1.0" encoding="utf-8"?>
<sst xmlns="http://schemas.openxmlformats.org/spreadsheetml/2006/main" count="533" uniqueCount="230">
  <si>
    <t>Parete in calcestruzzo</t>
  </si>
  <si>
    <t>L</t>
  </si>
  <si>
    <t>H</t>
  </si>
  <si>
    <t>s</t>
  </si>
  <si>
    <t>m</t>
  </si>
  <si>
    <t>cm</t>
  </si>
  <si>
    <t>DATI</t>
  </si>
  <si>
    <r>
      <t>T</t>
    </r>
    <r>
      <rPr>
        <vertAlign val="subscript"/>
        <sz val="11"/>
        <color indexed="8"/>
        <rFont val="Calibri"/>
        <family val="2"/>
      </rPr>
      <t>i</t>
    </r>
  </si>
  <si>
    <t>Q</t>
  </si>
  <si>
    <t>MJ</t>
  </si>
  <si>
    <t>°C</t>
  </si>
  <si>
    <t>(cessione di calore)</t>
  </si>
  <si>
    <t>CALCOLARE</t>
  </si>
  <si>
    <t>r</t>
  </si>
  <si>
    <t>c</t>
  </si>
  <si>
    <t>J/kgK</t>
  </si>
  <si>
    <r>
      <t>kg/m</t>
    </r>
    <r>
      <rPr>
        <vertAlign val="superscript"/>
        <sz val="11"/>
        <color indexed="8"/>
        <rFont val="Calibri"/>
        <family val="2"/>
      </rPr>
      <t>3</t>
    </r>
  </si>
  <si>
    <r>
      <t>a)  T</t>
    </r>
    <r>
      <rPr>
        <vertAlign val="subscript"/>
        <sz val="11"/>
        <color indexed="8"/>
        <rFont val="Calibri"/>
        <family val="2"/>
      </rPr>
      <t>f</t>
    </r>
  </si>
  <si>
    <r>
      <t>b)  T</t>
    </r>
    <r>
      <rPr>
        <vertAlign val="subscript"/>
        <sz val="11"/>
        <color indexed="8"/>
        <rFont val="Calibri"/>
        <family val="2"/>
      </rPr>
      <t>f</t>
    </r>
  </si>
  <si>
    <r>
      <t>se s</t>
    </r>
    <r>
      <rPr>
        <i/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 xml:space="preserve"> = 2s</t>
    </r>
    <r>
      <rPr>
        <i/>
        <vertAlign val="subscript"/>
        <sz val="11"/>
        <color indexed="8"/>
        <rFont val="Calibri"/>
        <family val="2"/>
      </rPr>
      <t>a</t>
    </r>
  </si>
  <si>
    <r>
      <t>c)  T</t>
    </r>
    <r>
      <rPr>
        <vertAlign val="subscript"/>
        <sz val="11"/>
        <color indexed="8"/>
        <rFont val="Calibri"/>
        <family val="2"/>
      </rPr>
      <t>f</t>
    </r>
  </si>
  <si>
    <r>
      <rPr>
        <sz val="11"/>
        <color theme="1"/>
        <rFont val="Calibri"/>
        <family val="2"/>
      </rPr>
      <t>se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Symbol"/>
        <family val="1"/>
      </rPr>
      <t>r=</t>
    </r>
  </si>
  <si>
    <t>Q = mc (Tf-Ti)</t>
  </si>
  <si>
    <t>Q = mc (Tf-Ti)=</t>
  </si>
  <si>
    <t>V</t>
  </si>
  <si>
    <r>
      <t>m</t>
    </r>
    <r>
      <rPr>
        <vertAlign val="superscript"/>
        <sz val="11"/>
        <color indexed="8"/>
        <rFont val="Calibri"/>
        <family val="2"/>
      </rPr>
      <t>3</t>
    </r>
  </si>
  <si>
    <t>da cui</t>
  </si>
  <si>
    <t>T</t>
  </si>
  <si>
    <t>Tf =</t>
  </si>
  <si>
    <t>Ti+Q /(mc) =</t>
  </si>
  <si>
    <t>Caso a)</t>
  </si>
  <si>
    <t>Il volume della parete è</t>
  </si>
  <si>
    <t>La parete si configura come un sistema a pareti o contorno rigido e fisso</t>
  </si>
  <si>
    <t>Allora il Primo Principio della Termodinamica assume la seguente espressione, essendo il lavoro scambiato dal sistema L = 0: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</si>
  <si>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 = Q</t>
    </r>
  </si>
  <si>
    <t>Sapendo che :</t>
  </si>
  <si>
    <t>allora sarà</t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</si>
  <si>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U = C</t>
    </r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T = mc</t>
    </r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T</t>
    </r>
  </si>
  <si>
    <r>
      <t>mc</t>
    </r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T = Q</t>
    </r>
  </si>
  <si>
    <r>
      <t>Ti+Q/(</t>
    </r>
    <r>
      <rPr>
        <sz val="11"/>
        <color indexed="8"/>
        <rFont val="Symbol"/>
        <family val="1"/>
      </rPr>
      <t>r</t>
    </r>
    <r>
      <rPr>
        <sz val="11"/>
        <color theme="1"/>
        <rFont val="Calibri"/>
        <family val="2"/>
      </rPr>
      <t>Vc) =</t>
    </r>
  </si>
  <si>
    <t>Caso b)</t>
  </si>
  <si>
    <t>quindi</t>
  </si>
  <si>
    <r>
      <t>V = LHs</t>
    </r>
    <r>
      <rPr>
        <vertAlign val="subscript"/>
        <sz val="11"/>
        <color indexed="8"/>
        <rFont val="Calibri"/>
        <family val="2"/>
      </rPr>
      <t xml:space="preserve">b </t>
    </r>
    <r>
      <rPr>
        <sz val="11"/>
        <color theme="1"/>
        <rFont val="Calibri"/>
        <family val="2"/>
      </rPr>
      <t>=2V</t>
    </r>
    <r>
      <rPr>
        <vertAlign val="subscript"/>
        <sz val="11"/>
        <color indexed="8"/>
        <rFont val="Calibri"/>
        <family val="2"/>
      </rPr>
      <t>a</t>
    </r>
  </si>
  <si>
    <r>
      <t>s</t>
    </r>
    <r>
      <rPr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 xml:space="preserve"> = 2s</t>
    </r>
    <r>
      <rPr>
        <vertAlign val="subscript"/>
        <sz val="11"/>
        <color indexed="8"/>
        <rFont val="Calibri"/>
        <family val="2"/>
      </rPr>
      <t>a</t>
    </r>
  </si>
  <si>
    <t xml:space="preserve">Si esegue lo stesso procedimento applicando il Primo Principio della Termodinamica </t>
  </si>
  <si>
    <t xml:space="preserve"> (Tf-Ti)</t>
  </si>
  <si>
    <t>Caso c)</t>
  </si>
  <si>
    <r>
      <t>20+(-80*10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>)/(1800*3,5*880) =</t>
    </r>
  </si>
  <si>
    <r>
      <t>20+(-80*10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>)/(1800*7*880) =</t>
    </r>
  </si>
  <si>
    <r>
      <t>20+(-80*10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</rPr>
      <t>)/(2500*3,5*880) =</t>
    </r>
  </si>
  <si>
    <t>Sia il volume che la densità termica influiscono sulla capacità della parete di scambiare calore, quindi sia di raffreddarsi che di riscaldarsi.</t>
  </si>
  <si>
    <t>Ossia la massa influisce sulla capacità termica del materiale (calcestruzzo)</t>
  </si>
  <si>
    <t>Pilastro in acciaio</t>
  </si>
  <si>
    <t>B</t>
  </si>
  <si>
    <r>
      <t>a) Q  affinchè  T</t>
    </r>
    <r>
      <rPr>
        <vertAlign val="subscript"/>
        <sz val="11"/>
        <color indexed="8"/>
        <rFont val="Calibri"/>
        <family val="2"/>
      </rPr>
      <t xml:space="preserve">f </t>
    </r>
    <r>
      <rPr>
        <sz val="11"/>
        <color theme="1"/>
        <rFont val="Calibri"/>
        <family val="2"/>
      </rPr>
      <t>= 25°C</t>
    </r>
  </si>
  <si>
    <r>
      <rPr>
        <sz val="11"/>
        <color indexed="8"/>
        <rFont val="Symbol"/>
        <family val="1"/>
      </rPr>
      <t>r</t>
    </r>
    <r>
      <rPr>
        <sz val="11"/>
        <color theme="1"/>
        <rFont val="Calibri"/>
        <family val="2"/>
      </rPr>
      <t>Vc (Tf-Ti) =</t>
    </r>
  </si>
  <si>
    <t>Il volume del pilastro è</t>
  </si>
  <si>
    <t>V=</t>
  </si>
  <si>
    <t>7820*0,12*460*[25-(-5)]=</t>
  </si>
  <si>
    <t>J</t>
  </si>
  <si>
    <t>2500*0,12*880*[25-(-5)]=</t>
  </si>
  <si>
    <t xml:space="preserve">Scaldabagno </t>
  </si>
  <si>
    <t>kJ/kgK</t>
  </si>
  <si>
    <t xml:space="preserve">Somministrando calore Q l'acqua si porta alla  temperatura Tf </t>
  </si>
  <si>
    <t xml:space="preserve">Somministrando calore Q il pilastro si porta alla  temperatura uniforme Tf </t>
  </si>
  <si>
    <r>
      <t>Q  affinchè  T</t>
    </r>
    <r>
      <rPr>
        <vertAlign val="subscript"/>
        <sz val="11"/>
        <color indexed="8"/>
        <rFont val="Calibri"/>
        <family val="2"/>
      </rPr>
      <t xml:space="preserve">f </t>
    </r>
    <r>
      <rPr>
        <sz val="11"/>
        <color theme="1"/>
        <rFont val="Calibri"/>
        <family val="2"/>
      </rPr>
      <t>= 50°C</t>
    </r>
  </si>
  <si>
    <t xml:space="preserve">b) Q  se il pilastro è realizzato in calcestruzzo </t>
  </si>
  <si>
    <t>sistema a pareti rigide e fisse</t>
  </si>
  <si>
    <t>l</t>
  </si>
  <si>
    <t>1000*0,06*4,18*(50-13)=</t>
  </si>
  <si>
    <t>kJ</t>
  </si>
  <si>
    <t>P</t>
  </si>
  <si>
    <t>Aria secca</t>
  </si>
  <si>
    <r>
      <t>p</t>
    </r>
    <r>
      <rPr>
        <vertAlign val="subscript"/>
        <sz val="11"/>
        <color indexed="8"/>
        <rFont val="Calibri"/>
        <family val="2"/>
      </rPr>
      <t>atm</t>
    </r>
  </si>
  <si>
    <t>a) Dopo quanto tempo si riduce la temperatura di 10°C</t>
  </si>
  <si>
    <t>b)  La potenza termica da erogare affinché T si mantenga costante</t>
  </si>
  <si>
    <t>La stanza si configura come un sistema a pareti o contorno rigido e fisso</t>
  </si>
  <si>
    <t>Per calcolare il  tempo necessario alla riduzione di temperatura pari a 10°C occorre riferirsi al concetto di potenza</t>
  </si>
  <si>
    <t>P = Q/t</t>
  </si>
  <si>
    <t>t = Q/P</t>
  </si>
  <si>
    <t>Note Q e P determiniamo t</t>
  </si>
  <si>
    <t>P è un dato del problema</t>
  </si>
  <si>
    <r>
      <t xml:space="preserve"> Q = mc</t>
    </r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 xml:space="preserve">T </t>
    </r>
  </si>
  <si>
    <t>kW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</si>
  <si>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 = (T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</rPr>
      <t>-T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)</t>
    </r>
  </si>
  <si>
    <t>secondi</t>
  </si>
  <si>
    <t>ore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</si>
  <si>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 = (T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</rPr>
      <t>-T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) =</t>
    </r>
  </si>
  <si>
    <t>R</t>
  </si>
  <si>
    <t>L'energia termica necessaria affinché la temperatura T dell'aria aumenti di 20°C</t>
  </si>
  <si>
    <t>massa aria secca</t>
  </si>
  <si>
    <t>Dall'equazione di stato dei gas perfetti</t>
  </si>
  <si>
    <t>pV = m RT</t>
  </si>
  <si>
    <t>m= pV/RT</t>
  </si>
  <si>
    <t>p</t>
  </si>
  <si>
    <t>Pa</t>
  </si>
  <si>
    <t>K</t>
  </si>
  <si>
    <t xml:space="preserve">pressione  </t>
  </si>
  <si>
    <t>temperatura</t>
  </si>
  <si>
    <t>Essendo</t>
  </si>
  <si>
    <t>kg</t>
  </si>
  <si>
    <t>incremento</t>
  </si>
  <si>
    <r>
      <t>Q</t>
    </r>
    <r>
      <rPr>
        <vertAlign val="subscript"/>
        <sz val="11"/>
        <color indexed="8"/>
        <rFont val="Calibri"/>
        <family val="2"/>
      </rPr>
      <t>1,2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</si>
  <si>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1,2</t>
    </r>
  </si>
  <si>
    <r>
      <t>L</t>
    </r>
    <r>
      <rPr>
        <vertAlign val="subscript"/>
        <sz val="11"/>
        <color indexed="8"/>
        <rFont val="Calibri"/>
        <family val="2"/>
      </rPr>
      <t>2,1</t>
    </r>
  </si>
  <si>
    <r>
      <t>L</t>
    </r>
    <r>
      <rPr>
        <vertAlign val="subscript"/>
        <sz val="11"/>
        <color indexed="8"/>
        <rFont val="Calibri"/>
        <family val="2"/>
      </rPr>
      <t>1,2</t>
    </r>
  </si>
  <si>
    <r>
      <t>Q</t>
    </r>
    <r>
      <rPr>
        <vertAlign val="subscript"/>
        <sz val="11"/>
        <color indexed="8"/>
        <rFont val="Calibri"/>
        <family val="2"/>
      </rPr>
      <t>2,1</t>
    </r>
  </si>
  <si>
    <t xml:space="preserve">Il sistema subisce due trasformazioni 1-2 e 2-1, ma lo stato di equilibrio iniziale coincide con quello finale, cioè parte dallo stato 1 per tornare in 1 </t>
  </si>
  <si>
    <t>Pertanto complessivamente non c'è variazione di energia interna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</si>
  <si>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= 0</t>
    </r>
  </si>
  <si>
    <t>ma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</si>
  <si>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= 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</si>
  <si>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>+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2,2 </t>
    </r>
    <r>
      <rPr>
        <sz val="11"/>
        <color theme="1"/>
        <rFont val="Calibri"/>
        <family val="2"/>
      </rPr>
      <t>= 0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</si>
  <si>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1,2 </t>
    </r>
    <r>
      <rPr>
        <sz val="11"/>
        <color theme="1"/>
        <rFont val="Calibri"/>
        <family val="2"/>
      </rPr>
      <t>= Q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 xml:space="preserve"> - L</t>
    </r>
    <r>
      <rPr>
        <vertAlign val="subscript"/>
        <sz val="11"/>
        <color indexed="8"/>
        <rFont val="Calibri"/>
        <family val="2"/>
      </rPr>
      <t>1,2</t>
    </r>
  </si>
  <si>
    <t>180-100</t>
  </si>
  <si>
    <r>
      <t xml:space="preserve"> L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>= Q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 xml:space="preserve">-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>=</t>
    </r>
  </si>
  <si>
    <r>
      <t xml:space="preserve"> Q</t>
    </r>
    <r>
      <rPr>
        <vertAlign val="subscript"/>
        <sz val="11"/>
        <color indexed="8"/>
        <rFont val="Calibri"/>
        <family val="2"/>
      </rPr>
      <t>2,1</t>
    </r>
    <r>
      <rPr>
        <sz val="11"/>
        <color theme="1"/>
        <rFont val="Calibri"/>
        <family val="2"/>
      </rPr>
      <t xml:space="preserve">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2,1</t>
    </r>
    <r>
      <rPr>
        <sz val="11"/>
        <color theme="1"/>
        <rFont val="Calibri"/>
        <family val="2"/>
      </rPr>
      <t xml:space="preserve">  + L</t>
    </r>
    <r>
      <rPr>
        <vertAlign val="subscript"/>
        <sz val="11"/>
        <color indexed="8"/>
        <rFont val="Calibri"/>
        <family val="2"/>
      </rPr>
      <t>2,1</t>
    </r>
  </si>
  <si>
    <t xml:space="preserve">Ricordando che 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</si>
  <si>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2,1 </t>
    </r>
    <r>
      <rPr>
        <sz val="11"/>
        <color theme="1"/>
        <rFont val="Calibri"/>
        <family val="2"/>
      </rPr>
      <t>=</t>
    </r>
  </si>
  <si>
    <r>
      <t xml:space="preserve">-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1,2</t>
    </r>
  </si>
  <si>
    <r>
      <t xml:space="preserve"> Q</t>
    </r>
    <r>
      <rPr>
        <vertAlign val="subscript"/>
        <sz val="11"/>
        <color indexed="8"/>
        <rFont val="Calibri"/>
        <family val="2"/>
      </rPr>
      <t>2,1</t>
    </r>
    <r>
      <rPr>
        <sz val="11"/>
        <color theme="1"/>
        <rFont val="Calibri"/>
        <family val="2"/>
      </rPr>
      <t xml:space="preserve">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2,1</t>
    </r>
    <r>
      <rPr>
        <sz val="11"/>
        <color theme="1"/>
        <rFont val="Calibri"/>
        <family val="2"/>
      </rPr>
      <t xml:space="preserve">  + L</t>
    </r>
    <r>
      <rPr>
        <vertAlign val="subscript"/>
        <sz val="11"/>
        <color indexed="8"/>
        <rFont val="Calibri"/>
        <family val="2"/>
      </rPr>
      <t xml:space="preserve">2,1 </t>
    </r>
    <r>
      <rPr>
        <sz val="11"/>
        <color theme="1"/>
        <rFont val="Calibri"/>
        <family val="2"/>
      </rPr>
      <t>=</t>
    </r>
  </si>
  <si>
    <t>Il sistema si raffredda</t>
  </si>
  <si>
    <t>Il sistema si espande</t>
  </si>
  <si>
    <t>Verifica</t>
  </si>
  <si>
    <t>Trattandosi di trasformazione ciclica</t>
  </si>
  <si>
    <t>Q = L</t>
  </si>
  <si>
    <r>
      <t xml:space="preserve"> L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 xml:space="preserve">  + L</t>
    </r>
    <r>
      <rPr>
        <vertAlign val="subscript"/>
        <sz val="11"/>
        <color indexed="8"/>
        <rFont val="Calibri"/>
        <family val="2"/>
      </rPr>
      <t xml:space="preserve">2,1 </t>
    </r>
  </si>
  <si>
    <r>
      <t xml:space="preserve"> Q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 xml:space="preserve"> + Q</t>
    </r>
    <r>
      <rPr>
        <vertAlign val="subscript"/>
        <sz val="11"/>
        <color indexed="8"/>
        <rFont val="Calibri"/>
        <family val="2"/>
      </rPr>
      <t xml:space="preserve">2,1 </t>
    </r>
    <r>
      <rPr>
        <sz val="11"/>
        <color theme="1"/>
        <rFont val="Calibri"/>
        <family val="2"/>
      </rPr>
      <t>=</t>
    </r>
  </si>
  <si>
    <t xml:space="preserve">dall'ambiente al sistema </t>
  </si>
  <si>
    <t>dal sistema all'ambiente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</si>
  <si>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= Q-L</t>
    </r>
  </si>
  <si>
    <t>a) Q</t>
  </si>
  <si>
    <t>L'</t>
  </si>
  <si>
    <t>b) Q'</t>
  </si>
  <si>
    <r>
      <t>Q =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+L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</si>
  <si>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</si>
  <si>
    <t>Applico il primo principio della termodinamica alla trasformazione 1-2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</si>
  <si>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= Q'-L'</t>
    </r>
  </si>
  <si>
    <r>
      <t>Q' =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+L'</t>
    </r>
  </si>
  <si>
    <t>Il sistema si riscalda</t>
  </si>
  <si>
    <t>grammi di ossigeno</t>
  </si>
  <si>
    <r>
      <t>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/kg</t>
    </r>
  </si>
  <si>
    <t>D</t>
  </si>
  <si>
    <r>
      <rPr>
        <sz val="11"/>
        <color theme="1"/>
        <rFont val="Calibri"/>
        <family val="2"/>
      </rPr>
      <t>v</t>
    </r>
    <r>
      <rPr>
        <vertAlign val="subscript"/>
        <sz val="11"/>
        <color indexed="8"/>
        <rFont val="Calibri"/>
        <family val="2"/>
      </rPr>
      <t>1</t>
    </r>
  </si>
  <si>
    <r>
      <rPr>
        <sz val="11"/>
        <color theme="1"/>
        <rFont val="Calibri"/>
        <family val="2"/>
      </rPr>
      <t>v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=1/3v</t>
    </r>
    <r>
      <rPr>
        <vertAlign val="subscript"/>
        <sz val="11"/>
        <color indexed="8"/>
        <rFont val="Calibri"/>
        <family val="2"/>
      </rPr>
      <t>1</t>
    </r>
  </si>
  <si>
    <t>F</t>
  </si>
  <si>
    <t>N</t>
  </si>
  <si>
    <t>Area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</si>
  <si>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V=m(v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)</t>
    </r>
  </si>
  <si>
    <r>
      <t>L=p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V=p</t>
    </r>
    <r>
      <rPr>
        <sz val="11"/>
        <color indexed="8"/>
        <rFont val="Symbol"/>
        <family val="1"/>
      </rPr>
      <t xml:space="preserve"> </t>
    </r>
    <r>
      <rPr>
        <sz val="11"/>
        <color theme="1"/>
        <rFont val="Calibri"/>
        <family val="2"/>
      </rPr>
      <t>m(v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)</t>
    </r>
  </si>
  <si>
    <t>Mp</t>
  </si>
  <si>
    <r>
      <t>M</t>
    </r>
    <r>
      <rPr>
        <vertAlign val="subscript"/>
        <sz val="11"/>
        <color indexed="8"/>
        <rFont val="Calibri"/>
        <family val="2"/>
      </rPr>
      <t xml:space="preserve">p </t>
    </r>
    <r>
      <rPr>
        <sz val="11"/>
        <color theme="1"/>
        <rFont val="Calibri"/>
        <family val="2"/>
      </rPr>
      <t>g</t>
    </r>
  </si>
  <si>
    <r>
      <rPr>
        <sz val="11"/>
        <color indexed="8"/>
        <rFont val="Symbol"/>
        <family val="1"/>
      </rPr>
      <t>p</t>
    </r>
    <r>
      <rPr>
        <sz val="11"/>
        <color theme="1"/>
        <rFont val="Calibri"/>
        <family val="2"/>
      </rPr>
      <t>D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/4</t>
    </r>
  </si>
  <si>
    <r>
      <t>m</t>
    </r>
    <r>
      <rPr>
        <vertAlign val="superscript"/>
        <sz val="11"/>
        <color indexed="8"/>
        <rFont val="Calibri"/>
        <family val="2"/>
      </rPr>
      <t>2</t>
    </r>
  </si>
  <si>
    <r>
      <t>M</t>
    </r>
    <r>
      <rPr>
        <vertAlign val="subscript"/>
        <sz val="11"/>
        <color indexed="8"/>
        <rFont val="Calibri"/>
        <family val="2"/>
      </rPr>
      <t xml:space="preserve">p </t>
    </r>
    <r>
      <rPr>
        <sz val="11"/>
        <color theme="1"/>
        <rFont val="Calibri"/>
        <family val="2"/>
      </rPr>
      <t>g/</t>
    </r>
    <r>
      <rPr>
        <sz val="11"/>
        <color indexed="8"/>
        <rFont val="Symbol"/>
        <family val="1"/>
      </rPr>
      <t>p</t>
    </r>
    <r>
      <rPr>
        <sz val="11"/>
        <color theme="1"/>
        <rFont val="Calibri"/>
        <family val="2"/>
      </rPr>
      <t>D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/4</t>
    </r>
  </si>
  <si>
    <r>
      <t>p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= F/Ap</t>
    </r>
  </si>
  <si>
    <r>
      <t>p</t>
    </r>
    <r>
      <rPr>
        <vertAlign val="subscript"/>
        <sz val="11"/>
        <color indexed="8"/>
        <rFont val="Calibri"/>
        <family val="2"/>
      </rPr>
      <t>t</t>
    </r>
  </si>
  <si>
    <r>
      <t>p</t>
    </r>
    <r>
      <rPr>
        <vertAlign val="subscript"/>
        <sz val="11"/>
        <color indexed="8"/>
        <rFont val="Calibri"/>
        <family val="2"/>
      </rPr>
      <t>atm</t>
    </r>
    <r>
      <rPr>
        <sz val="11"/>
        <color theme="1"/>
        <rFont val="Calibri"/>
        <family val="2"/>
      </rPr>
      <t>+p</t>
    </r>
    <r>
      <rPr>
        <vertAlign val="subscript"/>
        <sz val="11"/>
        <color indexed="8"/>
        <rFont val="Calibri"/>
        <family val="2"/>
      </rPr>
      <t>1</t>
    </r>
  </si>
  <si>
    <r>
      <rPr>
        <sz val="11"/>
        <color theme="1"/>
        <rFont val="Calibri"/>
        <family val="2"/>
      </rPr>
      <t>p</t>
    </r>
    <r>
      <rPr>
        <vertAlign val="subscript"/>
        <sz val="11"/>
        <color indexed="8"/>
        <rFont val="Calibri"/>
        <family val="2"/>
      </rPr>
      <t>atm</t>
    </r>
  </si>
  <si>
    <t>kg di ossigeno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</si>
  <si>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</si>
  <si>
    <t xml:space="preserve">Applico il primo principio della termodinamica </t>
  </si>
  <si>
    <t>L =0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</si>
  <si>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u 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U/m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</si>
  <si>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U = </t>
    </r>
  </si>
  <si>
    <t>J/kg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</si>
  <si>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V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</si>
  <si>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h</t>
    </r>
  </si>
  <si>
    <t>L/F</t>
  </si>
  <si>
    <t>A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</si>
  <si>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h A</t>
    </r>
  </si>
  <si>
    <t xml:space="preserve">Calcolo l'area della supeficie del pistone su cui agisce la forza F </t>
  </si>
  <si>
    <t>Calcolo lo spostamento del pistone (variazione di altezza del gas contenuto nel cilindro), come rapporto tra lavoro e forza</t>
  </si>
  <si>
    <t xml:space="preserve">Calcolo la variazione di volume come prodotto dell'area della superficie del pistone e dello spostamento </t>
  </si>
  <si>
    <t>La forza che agisce sul cilindro è la forza peso di massa Mp sul pistone:</t>
  </si>
  <si>
    <t>Calcolo l'area della superficie del pistone su cui agisce F</t>
  </si>
  <si>
    <t>Alla forza F corrisonde la pressione p1 pari a:</t>
  </si>
  <si>
    <t>Sul sistema la pressione totale sarà la somma della pressione atmosferica e della pressione indotta da Mp</t>
  </si>
  <si>
    <t>Il volume si riduce della quantità:</t>
  </si>
  <si>
    <t>Il lavoro compiuto sul sistema è:</t>
  </si>
  <si>
    <t>b)  La potenza termica da erogare affinché T si mantenga costante cioè affinchè:</t>
  </si>
  <si>
    <t>sarà P = 2kW</t>
  </si>
  <si>
    <t>ossia sarà uguale alla potenza che l'ambiente disperde verso l'esterno in modo da garantire che la temperatura rimanga uguale a Ti = 22°C</t>
  </si>
  <si>
    <t>Esercizio n.1</t>
  </si>
  <si>
    <t>Esercizio n.2</t>
  </si>
  <si>
    <t>Esercizio n.3</t>
  </si>
  <si>
    <t>Esercizio n.4</t>
  </si>
  <si>
    <t>Esercizio n.5</t>
  </si>
  <si>
    <t>Esercizio n.7</t>
  </si>
  <si>
    <t>Esercizio n.8</t>
  </si>
  <si>
    <t>Esercizio n.12</t>
  </si>
  <si>
    <t>Esercizio n.6</t>
  </si>
  <si>
    <r>
      <t>Q</t>
    </r>
    <r>
      <rPr>
        <vertAlign val="subscript"/>
        <sz val="11"/>
        <color indexed="8"/>
        <rFont val="Calibri"/>
        <family val="2"/>
      </rPr>
      <t>u</t>
    </r>
  </si>
  <si>
    <r>
      <t>L</t>
    </r>
    <r>
      <rPr>
        <vertAlign val="subscript"/>
        <sz val="11"/>
        <color indexed="8"/>
        <rFont val="Calibri"/>
        <family val="2"/>
      </rPr>
      <t>u</t>
    </r>
  </si>
  <si>
    <r>
      <t>Q</t>
    </r>
    <r>
      <rPr>
        <vertAlign val="subscript"/>
        <sz val="11"/>
        <color indexed="8"/>
        <rFont val="Calibri"/>
        <family val="2"/>
      </rPr>
      <t>e</t>
    </r>
  </si>
  <si>
    <t xml:space="preserve">Applico il primo principio della termodinamica alla trasformazione </t>
  </si>
  <si>
    <t>Esercizio n.9</t>
  </si>
  <si>
    <t>Esercizio n.11</t>
  </si>
  <si>
    <r>
      <rPr>
        <sz val="11"/>
        <color theme="1"/>
        <rFont val="Calibri"/>
        <family val="2"/>
      </rPr>
      <t>V</t>
    </r>
    <r>
      <rPr>
        <vertAlign val="subscript"/>
        <sz val="11"/>
        <color indexed="8"/>
        <rFont val="Calibri"/>
        <family val="2"/>
      </rPr>
      <t>i</t>
    </r>
  </si>
  <si>
    <r>
      <t>cm</t>
    </r>
    <r>
      <rPr>
        <vertAlign val="superscript"/>
        <sz val="11"/>
        <color indexed="8"/>
        <rFont val="Calibri"/>
        <family val="2"/>
      </rPr>
      <t>3</t>
    </r>
  </si>
  <si>
    <r>
      <rPr>
        <sz val="11"/>
        <color theme="1"/>
        <rFont val="Calibri"/>
        <family val="2"/>
      </rPr>
      <t>V</t>
    </r>
    <r>
      <rPr>
        <vertAlign val="subscript"/>
        <sz val="11"/>
        <color indexed="8"/>
        <rFont val="Calibri"/>
        <family val="2"/>
      </rPr>
      <t>f</t>
    </r>
  </si>
  <si>
    <r>
      <rPr>
        <sz val="11"/>
        <color theme="1"/>
        <rFont val="Calibri"/>
        <family val="2"/>
      </rPr>
      <t>0.6*V</t>
    </r>
    <r>
      <rPr>
        <vertAlign val="subscript"/>
        <sz val="11"/>
        <color indexed="8"/>
        <rFont val="Calibri"/>
        <family val="2"/>
      </rPr>
      <t>i</t>
    </r>
  </si>
  <si>
    <r>
      <t>cm</t>
    </r>
    <r>
      <rPr>
        <vertAlign val="superscript"/>
        <sz val="11"/>
        <color indexed="8"/>
        <rFont val="Calibri"/>
        <family val="2"/>
      </rPr>
      <t>2</t>
    </r>
  </si>
  <si>
    <r>
      <t>N/m</t>
    </r>
    <r>
      <rPr>
        <vertAlign val="superscript"/>
        <sz val="11"/>
        <color indexed="8"/>
        <rFont val="Calibri"/>
        <family val="2"/>
      </rPr>
      <t>2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</si>
  <si>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V,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x</t>
    </r>
  </si>
  <si>
    <t>Alla forza F corrisonde la pressione p pari a:</t>
  </si>
  <si>
    <r>
      <t>p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= F/A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</si>
  <si>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V= V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i</t>
    </r>
  </si>
  <si>
    <r>
      <t>L=p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V=p</t>
    </r>
    <r>
      <rPr>
        <sz val="11"/>
        <color indexed="8"/>
        <rFont val="Symbol"/>
        <family val="1"/>
      </rPr>
      <t xml:space="preserve"> </t>
    </r>
    <r>
      <rPr>
        <sz val="11"/>
        <color theme="1"/>
        <rFont val="Calibri"/>
        <family val="2"/>
      </rPr>
      <t>(V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)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</si>
  <si>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V= A*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x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</si>
  <si>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x=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V/A</t>
    </r>
  </si>
  <si>
    <t>8 cm</t>
  </si>
  <si>
    <t>kJ/kg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</si>
  <si>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U = m c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</t>
    </r>
  </si>
  <si>
    <t>essendo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</si>
  <si>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u =  c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</t>
    </r>
  </si>
  <si>
    <t>m =</t>
  </si>
  <si>
    <t>Si calcola la massa del pilastro:</t>
  </si>
  <si>
    <r>
      <t>rD</t>
    </r>
    <r>
      <rPr>
        <sz val="11"/>
        <color indexed="8"/>
        <rFont val="Times New Roman"/>
        <family val="1"/>
      </rPr>
      <t>V =</t>
    </r>
    <r>
      <rPr>
        <sz val="11"/>
        <color indexed="8"/>
        <rFont val="Symbol"/>
        <family val="1"/>
      </rPr>
      <t>r</t>
    </r>
    <r>
      <rPr>
        <sz val="11"/>
        <color indexed="8"/>
        <rFont val="Times New Roman"/>
        <family val="1"/>
      </rPr>
      <t xml:space="preserve"> * L * s * H</t>
    </r>
  </si>
  <si>
    <t>Esercizio n.10</t>
  </si>
  <si>
    <t>Esercizio 13</t>
  </si>
  <si>
    <t>Esercizio n.14</t>
  </si>
  <si>
    <t>Q'</t>
  </si>
  <si>
    <t>Q"</t>
  </si>
  <si>
    <t>L"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</si>
  <si>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U 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U'+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U"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</si>
  <si>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U' = U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-U</t>
    </r>
    <r>
      <rPr>
        <vertAlign val="subscript"/>
        <sz val="11"/>
        <color indexed="8"/>
        <rFont val="Calibri"/>
        <family val="2"/>
      </rPr>
      <t>1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</si>
  <si>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U" = U</t>
    </r>
    <r>
      <rPr>
        <vertAlign val="sub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-U</t>
    </r>
    <r>
      <rPr>
        <vertAlign val="subscript"/>
        <sz val="11"/>
        <color indexed="8"/>
        <rFont val="Calibri"/>
        <family val="2"/>
      </rPr>
      <t>2</t>
    </r>
  </si>
  <si>
    <t>Sommo membro a membro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</si>
  <si>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 = U</t>
    </r>
    <r>
      <rPr>
        <vertAlign val="sub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-U</t>
    </r>
    <r>
      <rPr>
        <vertAlign val="subscript"/>
        <sz val="11"/>
        <color indexed="8"/>
        <rFont val="Calibri"/>
        <family val="2"/>
      </rPr>
      <t>1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</si>
</sst>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indexed="8"/>
      <name val="Arial"/>
      <family val="2"/>
    </font>
    <font>
      <b/>
      <sz val="11"/>
      <color indexed="8"/>
      <name val="Symbol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Symbol"/>
      <family val="1"/>
    </font>
    <font>
      <b/>
      <i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right"/>
    </xf>
    <xf numFmtId="0" fontId="43" fillId="0" borderId="0" xfId="0" applyFont="1" applyAlignment="1">
      <alignment horizontal="right"/>
    </xf>
    <xf numFmtId="0" fontId="0" fillId="0" borderId="0" xfId="0" applyAlignment="1">
      <alignment horizontal="left"/>
    </xf>
    <xf numFmtId="0" fontId="40" fillId="0" borderId="0" xfId="0" applyFont="1" applyAlignment="1">
      <alignment horizontal="right"/>
    </xf>
    <xf numFmtId="2" fontId="4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44" fillId="0" borderId="0" xfId="0" applyFont="1" applyAlignment="1">
      <alignment/>
    </xf>
    <xf numFmtId="0" fontId="4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justify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38100</xdr:rowOff>
    </xdr:from>
    <xdr:to>
      <xdr:col>6</xdr:col>
      <xdr:colOff>914400</xdr:colOff>
      <xdr:row>5</xdr:row>
      <xdr:rowOff>85725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6105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6.421875" style="0" customWidth="1"/>
    <col min="3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 t="s">
        <v>183</v>
      </c>
    </row>
    <row r="2" ht="15">
      <c r="A2" s="1" t="s">
        <v>0</v>
      </c>
    </row>
    <row r="3" ht="15">
      <c r="A3" s="1"/>
    </row>
    <row r="4" ht="15">
      <c r="A4" s="1"/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 t="s">
        <v>6</v>
      </c>
    </row>
    <row r="13" spans="1:3" ht="17.25">
      <c r="A13" s="2" t="s">
        <v>13</v>
      </c>
      <c r="B13">
        <v>1800</v>
      </c>
      <c r="C13" t="s">
        <v>16</v>
      </c>
    </row>
    <row r="14" spans="1:3" ht="15">
      <c r="A14" t="s">
        <v>14</v>
      </c>
      <c r="B14">
        <v>880</v>
      </c>
      <c r="C14" t="s">
        <v>15</v>
      </c>
    </row>
    <row r="15" spans="1:3" ht="15">
      <c r="A15" t="s">
        <v>1</v>
      </c>
      <c r="B15">
        <v>5</v>
      </c>
      <c r="C15" t="s">
        <v>4</v>
      </c>
    </row>
    <row r="16" spans="1:4" ht="15">
      <c r="A16" t="s">
        <v>2</v>
      </c>
      <c r="B16">
        <v>3.5</v>
      </c>
      <c r="C16" t="s">
        <v>4</v>
      </c>
      <c r="D16" t="s">
        <v>31</v>
      </c>
    </row>
    <row r="17" spans="1:6" ht="17.25">
      <c r="A17" t="s">
        <v>3</v>
      </c>
      <c r="B17">
        <f>20/100</f>
        <v>0.2</v>
      </c>
      <c r="C17" t="s">
        <v>4</v>
      </c>
      <c r="D17" s="3" t="s">
        <v>24</v>
      </c>
      <c r="E17">
        <f>B15*B16*B17</f>
        <v>3.5</v>
      </c>
      <c r="F17" t="s">
        <v>25</v>
      </c>
    </row>
    <row r="18" spans="1:3" ht="18">
      <c r="A18" t="s">
        <v>7</v>
      </c>
      <c r="B18">
        <v>20</v>
      </c>
      <c r="C18" t="s">
        <v>10</v>
      </c>
    </row>
    <row r="19" spans="1:6" ht="15">
      <c r="A19" t="s">
        <v>8</v>
      </c>
      <c r="B19">
        <v>80</v>
      </c>
      <c r="C19" t="s">
        <v>9</v>
      </c>
      <c r="D19" t="s">
        <v>11</v>
      </c>
      <c r="F19">
        <f>B19*1000000</f>
        <v>80000000</v>
      </c>
    </row>
    <row r="21" ht="15">
      <c r="A21" s="1" t="s">
        <v>12</v>
      </c>
    </row>
    <row r="22" ht="18">
      <c r="A22" t="s">
        <v>17</v>
      </c>
    </row>
    <row r="23" spans="1:4" ht="18">
      <c r="A23" t="s">
        <v>18</v>
      </c>
      <c r="B23" s="3" t="s">
        <v>19</v>
      </c>
      <c r="C23" s="5">
        <v>0.4</v>
      </c>
      <c r="D23" t="s">
        <v>4</v>
      </c>
    </row>
    <row r="24" spans="1:4" ht="18.75">
      <c r="A24" t="s">
        <v>20</v>
      </c>
      <c r="B24" s="4" t="s">
        <v>21</v>
      </c>
      <c r="C24" s="5">
        <v>2500</v>
      </c>
      <c r="D24" t="s">
        <v>16</v>
      </c>
    </row>
    <row r="26" ht="15">
      <c r="A26" t="s">
        <v>30</v>
      </c>
    </row>
    <row r="28" ht="15">
      <c r="A28" t="s">
        <v>32</v>
      </c>
    </row>
    <row r="29" ht="15">
      <c r="A29" t="s">
        <v>33</v>
      </c>
    </row>
    <row r="31" ht="15">
      <c r="A31" t="s">
        <v>34</v>
      </c>
    </row>
    <row r="33" spans="1:4" ht="15">
      <c r="A33" t="s">
        <v>35</v>
      </c>
      <c r="B33" s="6" t="s">
        <v>37</v>
      </c>
      <c r="C33" s="3" t="s">
        <v>36</v>
      </c>
      <c r="D33" s="6" t="s">
        <v>38</v>
      </c>
    </row>
    <row r="34" spans="2:4" ht="15">
      <c r="B34" s="6"/>
      <c r="C34" s="3"/>
      <c r="D34" s="6"/>
    </row>
    <row r="35" spans="1:9" ht="17.25">
      <c r="A35" t="s">
        <v>22</v>
      </c>
      <c r="C35" t="s">
        <v>26</v>
      </c>
      <c r="D35" s="3" t="s">
        <v>28</v>
      </c>
      <c r="E35" t="s">
        <v>29</v>
      </c>
      <c r="F35" t="s">
        <v>39</v>
      </c>
      <c r="G35" t="s">
        <v>47</v>
      </c>
      <c r="H35" s="7">
        <f>B18-F19/(B13*B14*E17)</f>
        <v>5.569985569985571</v>
      </c>
      <c r="I35" s="1" t="s">
        <v>10</v>
      </c>
    </row>
    <row r="37" spans="1:9" ht="15">
      <c r="A37" t="s">
        <v>40</v>
      </c>
      <c r="G37" s="3" t="s">
        <v>45</v>
      </c>
      <c r="H37">
        <f>-F19/(1800*3.5*880)</f>
        <v>-14.43001443001443</v>
      </c>
      <c r="I37" t="s">
        <v>10</v>
      </c>
    </row>
    <row r="38" spans="1:3" ht="18">
      <c r="A38" s="8" t="s">
        <v>43</v>
      </c>
      <c r="B38">
        <f>B17*2</f>
        <v>0.4</v>
      </c>
      <c r="C38" t="s">
        <v>4</v>
      </c>
    </row>
    <row r="39" ht="15">
      <c r="A39" t="s">
        <v>41</v>
      </c>
    </row>
    <row r="40" spans="1:3" ht="18.75">
      <c r="A40" t="s">
        <v>42</v>
      </c>
      <c r="B40">
        <f>2*E17</f>
        <v>7</v>
      </c>
      <c r="C40" t="s">
        <v>25</v>
      </c>
    </row>
    <row r="42" ht="15">
      <c r="A42" t="s">
        <v>44</v>
      </c>
    </row>
    <row r="44" spans="1:9" ht="17.25">
      <c r="A44" t="s">
        <v>22</v>
      </c>
      <c r="C44" t="s">
        <v>26</v>
      </c>
      <c r="D44" s="3" t="s">
        <v>28</v>
      </c>
      <c r="E44" t="s">
        <v>29</v>
      </c>
      <c r="F44" t="s">
        <v>39</v>
      </c>
      <c r="G44" t="s">
        <v>48</v>
      </c>
      <c r="H44" s="7">
        <f>B18-F19/(B13*B40*B14)</f>
        <v>12.784992784992784</v>
      </c>
      <c r="I44" s="1" t="s">
        <v>10</v>
      </c>
    </row>
    <row r="46" spans="7:9" ht="15">
      <c r="G46" s="3" t="s">
        <v>45</v>
      </c>
      <c r="H46">
        <f>-F19/(7*880*1800)</f>
        <v>-7.215007215007215</v>
      </c>
      <c r="I46" t="s">
        <v>10</v>
      </c>
    </row>
    <row r="49" ht="15">
      <c r="A49" t="s">
        <v>46</v>
      </c>
    </row>
    <row r="50" ht="15">
      <c r="A50" t="s">
        <v>44</v>
      </c>
    </row>
    <row r="52" spans="1:9" ht="17.25">
      <c r="A52" t="s">
        <v>22</v>
      </c>
      <c r="C52" t="s">
        <v>26</v>
      </c>
      <c r="D52" s="3" t="s">
        <v>28</v>
      </c>
      <c r="E52" t="s">
        <v>29</v>
      </c>
      <c r="F52" t="s">
        <v>39</v>
      </c>
      <c r="G52" t="s">
        <v>49</v>
      </c>
      <c r="H52" s="1">
        <f>B18-F19/(C24*E17*B14)</f>
        <v>9.61038961038961</v>
      </c>
      <c r="I52" s="1" t="s">
        <v>10</v>
      </c>
    </row>
    <row r="54" spans="7:8" ht="15">
      <c r="G54" s="3" t="s">
        <v>45</v>
      </c>
      <c r="H54">
        <f>-F19/(C24*E17*B14)</f>
        <v>-10.38961038961039</v>
      </c>
    </row>
    <row r="56" ht="15">
      <c r="A56" t="s">
        <v>50</v>
      </c>
    </row>
    <row r="57" ht="15">
      <c r="A57" t="s">
        <v>51</v>
      </c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12" shapeId="5598196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 t="s">
        <v>219</v>
      </c>
    </row>
    <row r="2" ht="15">
      <c r="A2" s="1"/>
    </row>
    <row r="3" ht="15">
      <c r="A3" s="1"/>
    </row>
    <row r="4" ht="15">
      <c r="A4" s="1"/>
    </row>
    <row r="5" ht="15">
      <c r="A5" s="1"/>
    </row>
    <row r="6" ht="15">
      <c r="A6" s="1"/>
    </row>
    <row r="7" ht="15">
      <c r="A7" s="1" t="s">
        <v>6</v>
      </c>
    </row>
    <row r="8" spans="1:5" ht="18.75">
      <c r="A8" s="13" t="s">
        <v>198</v>
      </c>
      <c r="B8">
        <v>6000</v>
      </c>
      <c r="C8" t="s">
        <v>199</v>
      </c>
      <c r="D8">
        <f>B8/1000000</f>
        <v>0.006</v>
      </c>
      <c r="E8" t="s">
        <v>25</v>
      </c>
    </row>
    <row r="9" spans="1:5" ht="18.75">
      <c r="A9" s="13" t="s">
        <v>200</v>
      </c>
      <c r="B9" s="17" t="s">
        <v>201</v>
      </c>
      <c r="C9">
        <f>0.6*B8</f>
        <v>3600</v>
      </c>
      <c r="D9">
        <f>C9/1000000</f>
        <v>0.0036</v>
      </c>
      <c r="E9" t="s">
        <v>25</v>
      </c>
    </row>
    <row r="10" spans="1:5" ht="17.25">
      <c r="A10" t="s">
        <v>169</v>
      </c>
      <c r="B10">
        <v>300</v>
      </c>
      <c r="C10" t="s">
        <v>202</v>
      </c>
      <c r="D10">
        <f>B10/10000</f>
        <v>0.03</v>
      </c>
      <c r="E10" t="s">
        <v>153</v>
      </c>
    </row>
    <row r="11" spans="1:3" ht="15">
      <c r="A11" t="s">
        <v>145</v>
      </c>
      <c r="B11">
        <v>30</v>
      </c>
      <c r="C11" t="s">
        <v>146</v>
      </c>
    </row>
    <row r="14" ht="15">
      <c r="A14" s="1" t="s">
        <v>12</v>
      </c>
    </row>
    <row r="15" ht="15">
      <c r="A15" t="s">
        <v>204</v>
      </c>
    </row>
    <row r="16" ht="15">
      <c r="E16" s="3"/>
    </row>
    <row r="18" ht="15">
      <c r="A18" t="s">
        <v>205</v>
      </c>
    </row>
    <row r="19" spans="1:4" ht="18.75">
      <c r="A19" t="s">
        <v>206</v>
      </c>
      <c r="B19">
        <f>B11/D10</f>
        <v>1000</v>
      </c>
      <c r="C19" t="s">
        <v>203</v>
      </c>
      <c r="D19" t="s">
        <v>95</v>
      </c>
    </row>
    <row r="21" ht="15">
      <c r="A21" t="s">
        <v>178</v>
      </c>
    </row>
    <row r="22" spans="1:9" ht="18.75">
      <c r="A22" t="s">
        <v>207</v>
      </c>
      <c r="B22">
        <f>D9-D8</f>
        <v>-0.0024000000000000002</v>
      </c>
      <c r="C22" t="s">
        <v>25</v>
      </c>
      <c r="H22" s="7"/>
      <c r="I22" s="1"/>
    </row>
    <row r="23" ht="15">
      <c r="E23">
        <f>2/3*0.7</f>
        <v>0.4666666666666666</v>
      </c>
    </row>
    <row r="24" ht="15">
      <c r="A24" t="s">
        <v>179</v>
      </c>
    </row>
    <row r="25" spans="1:3" ht="18">
      <c r="A25" t="s">
        <v>208</v>
      </c>
      <c r="B25">
        <f>B19*B22</f>
        <v>-2.4000000000000004</v>
      </c>
      <c r="C25" t="s">
        <v>59</v>
      </c>
    </row>
    <row r="28" ht="15">
      <c r="A28" t="s">
        <v>209</v>
      </c>
    </row>
    <row r="30" spans="1:4" ht="15">
      <c r="A30" t="s">
        <v>210</v>
      </c>
      <c r="B30">
        <f>B22*(-1)/D10</f>
        <v>0.08000000000000002</v>
      </c>
      <c r="C30" t="s">
        <v>4</v>
      </c>
      <c r="D30" t="s">
        <v>211</v>
      </c>
    </row>
    <row r="31" ht="15">
      <c r="B31" s="3"/>
    </row>
    <row r="32" spans="2:3" ht="15">
      <c r="B32" s="3"/>
      <c r="C32" s="12"/>
    </row>
    <row r="37" spans="2:6" ht="15">
      <c r="B37" s="6"/>
      <c r="C37" s="3"/>
      <c r="D37" s="6"/>
      <c r="F37" s="6"/>
    </row>
    <row r="38" ht="15">
      <c r="A38" s="8"/>
    </row>
    <row r="40" spans="1:6" ht="15">
      <c r="A40" s="3"/>
      <c r="F40" s="6"/>
    </row>
    <row r="44" spans="4:9" ht="15">
      <c r="D44" s="3"/>
      <c r="H44" s="7"/>
      <c r="I44" s="1"/>
    </row>
    <row r="45" spans="6:7" ht="15">
      <c r="F45" s="3"/>
      <c r="G45" s="5"/>
    </row>
    <row r="46" ht="15">
      <c r="G46" s="3"/>
    </row>
    <row r="52" spans="4:9" ht="15">
      <c r="D52" s="3"/>
      <c r="H52" s="1"/>
      <c r="I52" s="1"/>
    </row>
    <row r="54" ht="15">
      <c r="G54" s="3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12" shapeId="56011040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A2" sqref="A2:A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 t="s">
        <v>197</v>
      </c>
    </row>
    <row r="2" ht="15">
      <c r="A2" s="1"/>
    </row>
    <row r="3" ht="15">
      <c r="A3" s="1"/>
    </row>
    <row r="4" ht="15">
      <c r="A4" s="1"/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 t="s">
        <v>6</v>
      </c>
    </row>
    <row r="10" spans="1:3" ht="15">
      <c r="A10" t="s">
        <v>4</v>
      </c>
      <c r="B10">
        <v>100</v>
      </c>
      <c r="C10" t="s">
        <v>140</v>
      </c>
    </row>
    <row r="11" spans="1:3" ht="18.75">
      <c r="A11" s="13" t="s">
        <v>143</v>
      </c>
      <c r="B11">
        <v>0.7</v>
      </c>
      <c r="C11" t="s">
        <v>141</v>
      </c>
    </row>
    <row r="12" spans="1:4" ht="15">
      <c r="A12" t="s">
        <v>142</v>
      </c>
      <c r="B12">
        <v>30</v>
      </c>
      <c r="C12" t="s">
        <v>5</v>
      </c>
      <c r="D12">
        <f>0.3</f>
        <v>0.3</v>
      </c>
    </row>
    <row r="13" spans="1:3" ht="18">
      <c r="A13" s="13" t="s">
        <v>158</v>
      </c>
      <c r="B13">
        <v>101325</v>
      </c>
      <c r="C13" t="s">
        <v>95</v>
      </c>
    </row>
    <row r="14" spans="1:3" ht="15">
      <c r="A14" t="s">
        <v>150</v>
      </c>
      <c r="B14">
        <v>5</v>
      </c>
      <c r="C14" t="s">
        <v>100</v>
      </c>
    </row>
    <row r="15" spans="1:3" ht="18.75">
      <c r="A15" s="13" t="s">
        <v>144</v>
      </c>
      <c r="B15" s="15">
        <f>B11/3</f>
        <v>0.2333333333333333</v>
      </c>
      <c r="C15" t="s">
        <v>141</v>
      </c>
    </row>
    <row r="18" ht="15">
      <c r="A18" s="1" t="s">
        <v>12</v>
      </c>
    </row>
    <row r="19" ht="15">
      <c r="A19" t="s">
        <v>1</v>
      </c>
    </row>
    <row r="20" ht="15">
      <c r="E20" s="3"/>
    </row>
    <row r="21" spans="1:3" ht="15">
      <c r="A21" t="s">
        <v>174</v>
      </c>
      <c r="B21" s="3"/>
      <c r="C21" s="5"/>
    </row>
    <row r="22" spans="1:4" ht="18">
      <c r="A22" t="s">
        <v>145</v>
      </c>
      <c r="B22" t="s">
        <v>151</v>
      </c>
      <c r="C22" s="8">
        <f>B14*9.81</f>
        <v>49.050000000000004</v>
      </c>
      <c r="D22" s="5" t="s">
        <v>146</v>
      </c>
    </row>
    <row r="24" ht="15">
      <c r="A24" t="s">
        <v>175</v>
      </c>
    </row>
    <row r="25" spans="1:4" ht="17.25">
      <c r="A25" t="s">
        <v>147</v>
      </c>
      <c r="B25" t="s">
        <v>152</v>
      </c>
      <c r="C25">
        <f>PI()*D12*D12/4</f>
        <v>0.07068583470577035</v>
      </c>
      <c r="D25" t="s">
        <v>153</v>
      </c>
    </row>
    <row r="27" ht="15">
      <c r="A27" t="s">
        <v>176</v>
      </c>
    </row>
    <row r="28" spans="1:4" ht="18.75">
      <c r="A28" t="s">
        <v>155</v>
      </c>
      <c r="B28" t="s">
        <v>154</v>
      </c>
      <c r="C28" s="8">
        <f>C22/C25</f>
        <v>693.9155518806638</v>
      </c>
      <c r="D28" t="s">
        <v>95</v>
      </c>
    </row>
    <row r="30" ht="15">
      <c r="A30" t="s">
        <v>177</v>
      </c>
    </row>
    <row r="31" spans="1:4" ht="18">
      <c r="A31" t="s">
        <v>156</v>
      </c>
      <c r="B31" t="s">
        <v>157</v>
      </c>
      <c r="C31">
        <f>B13+C22/C25</f>
        <v>102018.91555188067</v>
      </c>
      <c r="D31" t="s">
        <v>95</v>
      </c>
    </row>
    <row r="33" ht="15">
      <c r="A33" t="s">
        <v>178</v>
      </c>
    </row>
    <row r="34" spans="1:9" ht="18.75">
      <c r="A34" t="s">
        <v>148</v>
      </c>
      <c r="C34" s="16">
        <f>B10/1000*(B15-B11)</f>
        <v>-0.04666666666666667</v>
      </c>
      <c r="D34" t="s">
        <v>25</v>
      </c>
      <c r="H34" s="7"/>
      <c r="I34" s="1"/>
    </row>
    <row r="35" ht="15">
      <c r="E35">
        <f>2/3*0.7</f>
        <v>0.4666666666666666</v>
      </c>
    </row>
    <row r="36" ht="15">
      <c r="A36" t="s">
        <v>179</v>
      </c>
    </row>
    <row r="37" spans="1:4" ht="18">
      <c r="A37" t="s">
        <v>149</v>
      </c>
      <c r="C37">
        <f>C31*C34</f>
        <v>-4760.882725754432</v>
      </c>
      <c r="D37" t="s">
        <v>59</v>
      </c>
    </row>
    <row r="43" ht="15">
      <c r="B43" s="3"/>
    </row>
    <row r="44" spans="2:3" ht="15">
      <c r="B44" s="3"/>
      <c r="C44" s="12"/>
    </row>
    <row r="49" spans="2:6" ht="15">
      <c r="B49" s="6"/>
      <c r="C49" s="3"/>
      <c r="D49" s="6"/>
      <c r="F49" s="6"/>
    </row>
    <row r="50" ht="15">
      <c r="A50" s="8"/>
    </row>
    <row r="52" spans="1:6" ht="15">
      <c r="A52" s="3"/>
      <c r="F52" s="6"/>
    </row>
    <row r="56" spans="4:9" ht="15">
      <c r="D56" s="3"/>
      <c r="H56" s="7"/>
      <c r="I56" s="1"/>
    </row>
    <row r="57" spans="6:7" ht="15">
      <c r="F57" s="3"/>
      <c r="G57" s="5"/>
    </row>
    <row r="58" ht="15">
      <c r="G58" s="3"/>
    </row>
    <row r="64" spans="4:9" ht="15">
      <c r="D64" s="3"/>
      <c r="H64" s="1"/>
      <c r="I64" s="1"/>
    </row>
    <row r="66" ht="15">
      <c r="G66" s="3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12" shapeId="56016419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 t="s">
        <v>190</v>
      </c>
    </row>
    <row r="2" ht="15">
      <c r="A2" s="1"/>
    </row>
    <row r="3" ht="15">
      <c r="A3" s="1"/>
    </row>
    <row r="4" ht="15">
      <c r="A4" s="1"/>
    </row>
    <row r="5" ht="15">
      <c r="A5" s="1"/>
    </row>
    <row r="6" ht="15">
      <c r="A6" s="1"/>
    </row>
    <row r="7" ht="15">
      <c r="A7" s="1" t="s">
        <v>6</v>
      </c>
    </row>
    <row r="8" spans="1:3" ht="15">
      <c r="A8" t="s">
        <v>4</v>
      </c>
      <c r="B8">
        <v>1.5</v>
      </c>
      <c r="C8" t="s">
        <v>159</v>
      </c>
    </row>
    <row r="9" spans="1:3" ht="15">
      <c r="A9" t="s">
        <v>8</v>
      </c>
      <c r="B9">
        <v>8500</v>
      </c>
      <c r="C9" t="s">
        <v>59</v>
      </c>
    </row>
    <row r="11" spans="1:7" ht="18.75">
      <c r="A11" s="1" t="s">
        <v>12</v>
      </c>
      <c r="E11" s="13" t="s">
        <v>143</v>
      </c>
      <c r="F11">
        <v>0.7</v>
      </c>
      <c r="G11" t="s">
        <v>141</v>
      </c>
    </row>
    <row r="12" spans="1:7" ht="15">
      <c r="A12" t="s">
        <v>135</v>
      </c>
      <c r="E12" t="s">
        <v>142</v>
      </c>
      <c r="F12">
        <v>30</v>
      </c>
      <c r="G12" t="s">
        <v>5</v>
      </c>
    </row>
    <row r="13" spans="1:7" ht="18">
      <c r="A13" t="s">
        <v>160</v>
      </c>
      <c r="E13" s="13" t="s">
        <v>158</v>
      </c>
      <c r="F13">
        <v>101325</v>
      </c>
      <c r="G13" t="s">
        <v>95</v>
      </c>
    </row>
    <row r="14" spans="5:7" ht="15">
      <c r="E14" t="s">
        <v>150</v>
      </c>
      <c r="F14">
        <v>5</v>
      </c>
      <c r="G14" t="s">
        <v>100</v>
      </c>
    </row>
    <row r="15" spans="5:7" ht="18.75">
      <c r="E15" s="13" t="s">
        <v>144</v>
      </c>
      <c r="F15" s="15">
        <f>F11/3</f>
        <v>0.2333333333333333</v>
      </c>
      <c r="G15" t="s">
        <v>141</v>
      </c>
    </row>
    <row r="16" ht="15">
      <c r="A16" t="s">
        <v>162</v>
      </c>
    </row>
    <row r="18" spans="1:5" ht="15">
      <c r="A18" t="s">
        <v>161</v>
      </c>
      <c r="E18" s="3"/>
    </row>
    <row r="19" spans="1:3" ht="15">
      <c r="A19" t="s">
        <v>34</v>
      </c>
      <c r="B19" s="3"/>
      <c r="C19" s="5"/>
    </row>
    <row r="20" spans="1:5" ht="15">
      <c r="A20" t="s">
        <v>164</v>
      </c>
      <c r="B20">
        <v>8500</v>
      </c>
      <c r="C20" s="8" t="s">
        <v>59</v>
      </c>
      <c r="D20" s="3">
        <v>8.5</v>
      </c>
      <c r="E20" t="s">
        <v>70</v>
      </c>
    </row>
    <row r="22" spans="1:5" ht="15">
      <c r="A22" t="s">
        <v>163</v>
      </c>
      <c r="B22" s="16">
        <f>B20/B8</f>
        <v>5666.666666666667</v>
      </c>
      <c r="C22" s="8" t="s">
        <v>165</v>
      </c>
      <c r="D22">
        <f>5.7</f>
        <v>5.7</v>
      </c>
      <c r="E22" t="s">
        <v>70</v>
      </c>
    </row>
    <row r="24" ht="15">
      <c r="C24" s="16"/>
    </row>
    <row r="30" spans="2:4" ht="15">
      <c r="B30" s="6"/>
      <c r="C30" s="3"/>
      <c r="D30" s="6"/>
    </row>
    <row r="31" ht="15">
      <c r="D31" s="3"/>
    </row>
    <row r="32" spans="8:9" ht="15">
      <c r="H32" s="7"/>
      <c r="I32" s="1"/>
    </row>
    <row r="41" ht="15">
      <c r="B41" s="3"/>
    </row>
    <row r="42" spans="2:3" ht="15">
      <c r="B42" s="3"/>
      <c r="C42" s="12"/>
    </row>
    <row r="47" spans="2:6" ht="15">
      <c r="B47" s="6"/>
      <c r="C47" s="3"/>
      <c r="D47" s="6"/>
      <c r="F47" s="6"/>
    </row>
    <row r="48" ht="15">
      <c r="A48" s="8"/>
    </row>
    <row r="50" spans="1:6" ht="15">
      <c r="A50" s="3"/>
      <c r="F50" s="6"/>
    </row>
    <row r="54" spans="4:9" ht="15">
      <c r="D54" s="3"/>
      <c r="H54" s="7"/>
      <c r="I54" s="1"/>
    </row>
    <row r="55" spans="6:7" ht="15">
      <c r="F55" s="3"/>
      <c r="G55" s="5"/>
    </row>
    <row r="56" ht="15">
      <c r="G56" s="3"/>
    </row>
    <row r="62" spans="4:9" ht="15">
      <c r="D62" s="3"/>
      <c r="H62" s="1"/>
      <c r="I62" s="1"/>
    </row>
    <row r="64" ht="15">
      <c r="G64" s="3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12" shapeId="56024905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9.140625" style="0" customWidth="1"/>
    <col min="2" max="2" width="10.57421875" style="0" customWidth="1"/>
    <col min="3" max="3" width="12.8515625" style="0" customWidth="1"/>
    <col min="4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/>
    </row>
    <row r="2" ht="15">
      <c r="A2" s="18" t="s">
        <v>220</v>
      </c>
    </row>
    <row r="3" ht="15">
      <c r="A3" s="1"/>
    </row>
    <row r="4" ht="15">
      <c r="A4" s="1"/>
    </row>
    <row r="5" ht="15">
      <c r="A5" s="1"/>
    </row>
    <row r="6" ht="15">
      <c r="A6" s="1"/>
    </row>
    <row r="7" ht="15">
      <c r="A7" s="1" t="s">
        <v>6</v>
      </c>
    </row>
    <row r="8" spans="1:3" ht="17.25">
      <c r="A8" s="2" t="s">
        <v>13</v>
      </c>
      <c r="B8">
        <v>2500</v>
      </c>
      <c r="C8" t="s">
        <v>16</v>
      </c>
    </row>
    <row r="9" spans="1:5" ht="15">
      <c r="A9" t="s">
        <v>1</v>
      </c>
      <c r="B9">
        <v>30</v>
      </c>
      <c r="C9" t="s">
        <v>5</v>
      </c>
      <c r="D9">
        <f>B9/100</f>
        <v>0.3</v>
      </c>
      <c r="E9" t="s">
        <v>4</v>
      </c>
    </row>
    <row r="10" spans="1:5" ht="15">
      <c r="A10" t="s">
        <v>3</v>
      </c>
      <c r="B10">
        <v>25</v>
      </c>
      <c r="C10" t="s">
        <v>5</v>
      </c>
      <c r="D10">
        <f>B10/100</f>
        <v>0.25</v>
      </c>
      <c r="E10" t="s">
        <v>4</v>
      </c>
    </row>
    <row r="11" spans="1:3" ht="15">
      <c r="A11" t="s">
        <v>2</v>
      </c>
      <c r="B11">
        <v>3.5</v>
      </c>
      <c r="C11" t="s">
        <v>4</v>
      </c>
    </row>
    <row r="12" spans="1:3" ht="15">
      <c r="A12" t="s">
        <v>135</v>
      </c>
      <c r="B12">
        <v>30</v>
      </c>
      <c r="C12" t="s">
        <v>212</v>
      </c>
    </row>
    <row r="14" ht="15">
      <c r="A14" s="1" t="s">
        <v>12</v>
      </c>
    </row>
    <row r="15" spans="1:5" ht="18">
      <c r="A15" t="s">
        <v>8</v>
      </c>
      <c r="E15" s="13"/>
    </row>
    <row r="17" spans="1:5" ht="18">
      <c r="A17" t="s">
        <v>161</v>
      </c>
      <c r="E17" s="13"/>
    </row>
    <row r="18" ht="15">
      <c r="A18" t="s">
        <v>34</v>
      </c>
    </row>
    <row r="19" spans="1:6" ht="18">
      <c r="A19" t="s">
        <v>213</v>
      </c>
      <c r="E19" s="13"/>
      <c r="F19" s="15"/>
    </row>
    <row r="20" ht="15">
      <c r="A20" t="s">
        <v>214</v>
      </c>
    </row>
    <row r="21" spans="1:3" ht="15">
      <c r="A21" s="3" t="s">
        <v>215</v>
      </c>
      <c r="B21">
        <v>30</v>
      </c>
      <c r="C21" t="s">
        <v>212</v>
      </c>
    </row>
    <row r="22" spans="1:5" ht="15">
      <c r="A22" t="s">
        <v>217</v>
      </c>
      <c r="E22" s="3"/>
    </row>
    <row r="23" spans="1:2" ht="15">
      <c r="A23" s="3" t="s">
        <v>216</v>
      </c>
      <c r="B23" s="2" t="s">
        <v>218</v>
      </c>
    </row>
    <row r="24" spans="1:4" ht="15">
      <c r="A24" s="3" t="s">
        <v>216</v>
      </c>
      <c r="B24">
        <f>B8*D9*D10*B11</f>
        <v>656.25</v>
      </c>
      <c r="C24" t="s">
        <v>100</v>
      </c>
      <c r="D24" s="3"/>
    </row>
    <row r="26" spans="2:3" ht="15">
      <c r="B26" s="16"/>
      <c r="C26" s="8"/>
    </row>
    <row r="28" ht="15">
      <c r="C28" s="16"/>
    </row>
    <row r="34" spans="2:4" ht="15">
      <c r="B34" s="6"/>
      <c r="C34" s="3"/>
      <c r="D34" s="6"/>
    </row>
    <row r="35" ht="15">
      <c r="D35" s="3"/>
    </row>
    <row r="36" spans="8:9" ht="15">
      <c r="H36" s="7"/>
      <c r="I36" s="1"/>
    </row>
    <row r="45" ht="15">
      <c r="B45" s="3"/>
    </row>
    <row r="46" spans="2:3" ht="15">
      <c r="B46" s="3"/>
      <c r="C46" s="12"/>
    </row>
    <row r="51" spans="2:6" ht="15">
      <c r="B51" s="6"/>
      <c r="C51" s="3"/>
      <c r="D51" s="6"/>
      <c r="F51" s="6"/>
    </row>
    <row r="52" ht="15">
      <c r="A52" s="8"/>
    </row>
    <row r="54" spans="1:6" ht="15">
      <c r="A54" s="3"/>
      <c r="F54" s="6"/>
    </row>
    <row r="58" spans="4:9" ht="15">
      <c r="D58" s="3"/>
      <c r="H58" s="7"/>
      <c r="I58" s="1"/>
    </row>
    <row r="59" spans="6:7" ht="15">
      <c r="F59" s="3"/>
      <c r="G59" s="5"/>
    </row>
    <row r="60" ht="15">
      <c r="G60" s="3"/>
    </row>
    <row r="66" spans="4:9" ht="15">
      <c r="D66" s="3"/>
      <c r="H66" s="1"/>
      <c r="I66" s="1"/>
    </row>
    <row r="68" ht="15">
      <c r="G68" s="3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 t="s">
        <v>221</v>
      </c>
    </row>
    <row r="2" ht="15">
      <c r="A2" s="1"/>
    </row>
    <row r="3" ht="15">
      <c r="A3" s="1"/>
    </row>
    <row r="4" ht="15">
      <c r="A4" s="1"/>
    </row>
    <row r="5" ht="15">
      <c r="A5" s="1"/>
    </row>
    <row r="6" ht="15">
      <c r="A6" s="1" t="s">
        <v>6</v>
      </c>
    </row>
    <row r="8" ht="18">
      <c r="A8" s="13"/>
    </row>
    <row r="9" spans="1:4" ht="15">
      <c r="A9" t="s">
        <v>142</v>
      </c>
      <c r="B9">
        <v>30</v>
      </c>
      <c r="C9" t="s">
        <v>5</v>
      </c>
      <c r="D9">
        <f>0.3</f>
        <v>0.3</v>
      </c>
    </row>
    <row r="10" spans="1:3" ht="15">
      <c r="A10" s="14" t="s">
        <v>145</v>
      </c>
      <c r="B10">
        <v>70</v>
      </c>
      <c r="C10" t="s">
        <v>146</v>
      </c>
    </row>
    <row r="11" spans="1:3" ht="15">
      <c r="A11" s="14" t="s">
        <v>1</v>
      </c>
      <c r="B11">
        <v>5</v>
      </c>
      <c r="C11" t="s">
        <v>59</v>
      </c>
    </row>
    <row r="12" spans="1:2" ht="18">
      <c r="A12" s="13"/>
      <c r="B12" s="15"/>
    </row>
    <row r="15" ht="15">
      <c r="A15" s="1" t="s">
        <v>12</v>
      </c>
    </row>
    <row r="16" ht="15">
      <c r="A16" t="s">
        <v>166</v>
      </c>
    </row>
    <row r="17" ht="15">
      <c r="E17" s="3"/>
    </row>
    <row r="18" ht="15">
      <c r="A18" t="s">
        <v>172</v>
      </c>
    </row>
    <row r="19" spans="1:9" ht="15">
      <c r="A19" t="s">
        <v>167</v>
      </c>
      <c r="B19" t="s">
        <v>168</v>
      </c>
      <c r="C19">
        <f>B11/B10</f>
        <v>0.07142857142857142</v>
      </c>
      <c r="D19" t="s">
        <v>4</v>
      </c>
      <c r="H19" s="8"/>
      <c r="I19" s="5"/>
    </row>
    <row r="21" spans="1:8" ht="15">
      <c r="A21" t="s">
        <v>171</v>
      </c>
      <c r="H21" s="8"/>
    </row>
    <row r="22" spans="1:4" ht="17.25">
      <c r="A22" t="s">
        <v>169</v>
      </c>
      <c r="B22" t="s">
        <v>152</v>
      </c>
      <c r="C22">
        <f>PI()*D9*D9/4</f>
        <v>0.07068583470577035</v>
      </c>
      <c r="D22" t="s">
        <v>153</v>
      </c>
    </row>
    <row r="23" ht="15">
      <c r="H23" s="16"/>
    </row>
    <row r="24" ht="15">
      <c r="A24" t="s">
        <v>173</v>
      </c>
    </row>
    <row r="25" spans="1:4" ht="17.25">
      <c r="A25" t="s">
        <v>166</v>
      </c>
      <c r="B25" t="s">
        <v>170</v>
      </c>
      <c r="C25">
        <f>C19*C22</f>
        <v>0.00504898819326931</v>
      </c>
      <c r="D25" t="s">
        <v>25</v>
      </c>
    </row>
    <row r="28" spans="2:4" ht="15">
      <c r="B28" s="6"/>
      <c r="C28" s="3"/>
      <c r="D28" s="6"/>
    </row>
    <row r="29" ht="15">
      <c r="D29" s="3"/>
    </row>
    <row r="30" spans="8:9" ht="15">
      <c r="H30" s="7"/>
      <c r="I30" s="1"/>
    </row>
    <row r="39" ht="15">
      <c r="B39" s="3"/>
    </row>
    <row r="40" spans="2:3" ht="15">
      <c r="B40" s="3"/>
      <c r="C40" s="12"/>
    </row>
    <row r="45" spans="2:6" ht="15">
      <c r="B45" s="6"/>
      <c r="C45" s="3"/>
      <c r="D45" s="6"/>
      <c r="F45" s="6"/>
    </row>
    <row r="46" ht="15">
      <c r="A46" s="8"/>
    </row>
    <row r="48" spans="1:6" ht="15">
      <c r="A48" s="3"/>
      <c r="F48" s="6"/>
    </row>
    <row r="52" spans="4:9" ht="15">
      <c r="D52" s="3"/>
      <c r="H52" s="7"/>
      <c r="I52" s="1"/>
    </row>
    <row r="53" spans="6:7" ht="15">
      <c r="F53" s="3"/>
      <c r="G53" s="5"/>
    </row>
    <row r="54" ht="15">
      <c r="G54" s="3"/>
    </row>
    <row r="60" spans="4:9" ht="15">
      <c r="D60" s="3"/>
      <c r="H60" s="1"/>
      <c r="I60" s="1"/>
    </row>
    <row r="62" ht="15">
      <c r="G62" s="3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12" shapeId="56028231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7:E14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2.140625" style="0" customWidth="1"/>
  </cols>
  <sheetData>
    <row r="7" spans="1:5" ht="15">
      <c r="A7" t="s">
        <v>222</v>
      </c>
      <c r="B7">
        <v>30</v>
      </c>
      <c r="D7" t="s">
        <v>223</v>
      </c>
      <c r="E7">
        <v>-120</v>
      </c>
    </row>
    <row r="8" spans="1:5" ht="15">
      <c r="A8" t="s">
        <v>132</v>
      </c>
      <c r="B8">
        <v>70</v>
      </c>
      <c r="D8" t="s">
        <v>224</v>
      </c>
      <c r="E8">
        <v>50</v>
      </c>
    </row>
    <row r="9" spans="2:5" ht="15">
      <c r="B9">
        <f>B7-B8</f>
        <v>-40</v>
      </c>
      <c r="E9">
        <f>E7-E8</f>
        <v>-170</v>
      </c>
    </row>
    <row r="10" ht="15">
      <c r="A10" t="s">
        <v>225</v>
      </c>
    </row>
    <row r="11" ht="18">
      <c r="A11" t="s">
        <v>226</v>
      </c>
    </row>
    <row r="12" ht="18">
      <c r="A12" t="s">
        <v>227</v>
      </c>
    </row>
    <row r="13" ht="15">
      <c r="A13" t="s">
        <v>228</v>
      </c>
    </row>
    <row r="14" spans="1:3" ht="18">
      <c r="A14" t="s">
        <v>229</v>
      </c>
      <c r="B14">
        <f>E9+B9</f>
        <v>-210</v>
      </c>
      <c r="C14" t="s">
        <v>70</v>
      </c>
    </row>
  </sheetData>
  <sheetProtection/>
  <printOptions/>
  <pageMargins left="0.7" right="0.7" top="0.75" bottom="0.75" header="0.3" footer="0.3"/>
  <pageSetup orientation="portrait" paperSize="9"/>
  <legacyDrawing r:id="rId2"/>
  <oleObjects>
    <oleObject progId="Word.Document.12" shapeId="560189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="110" zoomScaleNormal="110" zoomScalePageLayoutView="0" workbookViewId="0" topLeftCell="A19">
      <selection activeCell="F9" sqref="F9"/>
    </sheetView>
  </sheetViews>
  <sheetFormatPr defaultColWidth="9.140625" defaultRowHeight="15"/>
  <cols>
    <col min="1" max="1" width="16.140625" style="0" customWidth="1"/>
    <col min="2" max="2" width="24.00390625" style="0" customWidth="1"/>
    <col min="3" max="3" width="26.57421875" style="0" customWidth="1"/>
    <col min="4" max="4" width="11.140625" style="0" customWidth="1"/>
    <col min="5" max="5" width="17.7109375" style="0" customWidth="1"/>
    <col min="6" max="6" width="15.00390625" style="0" customWidth="1"/>
    <col min="7" max="7" width="28.140625" style="0" bestFit="1" customWidth="1"/>
    <col min="8" max="8" width="8.57421875" style="0" customWidth="1"/>
  </cols>
  <sheetData>
    <row r="1" ht="15">
      <c r="A1" t="s">
        <v>184</v>
      </c>
    </row>
    <row r="2" ht="15">
      <c r="A2" s="1" t="s">
        <v>52</v>
      </c>
    </row>
    <row r="3" ht="15">
      <c r="A3" s="1"/>
    </row>
    <row r="4" ht="15">
      <c r="A4" s="1"/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t="s">
        <v>6</v>
      </c>
    </row>
    <row r="11" spans="1:3" ht="17.25">
      <c r="A11" s="2" t="s">
        <v>13</v>
      </c>
      <c r="B11">
        <v>7820</v>
      </c>
      <c r="C11" t="s">
        <v>16</v>
      </c>
    </row>
    <row r="12" spans="1:3" ht="15">
      <c r="A12" t="s">
        <v>14</v>
      </c>
      <c r="B12">
        <v>460</v>
      </c>
      <c r="C12" t="s">
        <v>15</v>
      </c>
    </row>
    <row r="13" spans="1:5" ht="15">
      <c r="A13" t="s">
        <v>53</v>
      </c>
      <c r="B13">
        <v>20</v>
      </c>
      <c r="C13" t="s">
        <v>5</v>
      </c>
      <c r="D13">
        <f>B13/100</f>
        <v>0.2</v>
      </c>
      <c r="E13" t="s">
        <v>4</v>
      </c>
    </row>
    <row r="14" spans="1:5" ht="15">
      <c r="A14" t="s">
        <v>1</v>
      </c>
      <c r="B14">
        <v>20</v>
      </c>
      <c r="C14" t="s">
        <v>5</v>
      </c>
      <c r="D14">
        <f>B14/100</f>
        <v>0.2</v>
      </c>
      <c r="E14" t="s">
        <v>4</v>
      </c>
    </row>
    <row r="15" spans="1:3" ht="15">
      <c r="A15" t="s">
        <v>2</v>
      </c>
      <c r="B15">
        <v>3</v>
      </c>
      <c r="C15" t="s">
        <v>4</v>
      </c>
    </row>
    <row r="16" spans="1:7" ht="18">
      <c r="A16" t="s">
        <v>7</v>
      </c>
      <c r="B16">
        <v>-5</v>
      </c>
      <c r="C16" t="s">
        <v>10</v>
      </c>
      <c r="F16" s="5"/>
      <c r="G16" s="5"/>
    </row>
    <row r="17" spans="1:5" ht="15">
      <c r="A17" t="s">
        <v>64</v>
      </c>
      <c r="D17" s="5">
        <v>25</v>
      </c>
      <c r="E17" s="5" t="s">
        <v>10</v>
      </c>
    </row>
    <row r="18" spans="1:5" ht="15">
      <c r="A18" t="s">
        <v>56</v>
      </c>
      <c r="D18" s="5"/>
      <c r="E18" s="5"/>
    </row>
    <row r="19" spans="1:5" ht="17.25">
      <c r="A19" s="3" t="s">
        <v>57</v>
      </c>
      <c r="B19" s="5">
        <f>D13*D14*B15</f>
        <v>0.12000000000000002</v>
      </c>
      <c r="C19" s="5" t="s">
        <v>25</v>
      </c>
      <c r="D19" s="5"/>
      <c r="E19" s="5"/>
    </row>
    <row r="21" ht="15">
      <c r="A21" s="1" t="s">
        <v>12</v>
      </c>
    </row>
    <row r="22" ht="18">
      <c r="A22" t="s">
        <v>54</v>
      </c>
    </row>
    <row r="23" spans="1:5" ht="17.25">
      <c r="A23" t="s">
        <v>66</v>
      </c>
      <c r="B23" s="3"/>
      <c r="C23" s="4" t="s">
        <v>13</v>
      </c>
      <c r="D23">
        <v>2500</v>
      </c>
      <c r="E23" t="s">
        <v>16</v>
      </c>
    </row>
    <row r="24" spans="2:5" ht="15">
      <c r="B24" s="4"/>
      <c r="C24" s="3" t="s">
        <v>14</v>
      </c>
      <c r="D24">
        <v>880</v>
      </c>
      <c r="E24" t="s">
        <v>15</v>
      </c>
    </row>
    <row r="26" ht="15">
      <c r="A26" s="9" t="s">
        <v>30</v>
      </c>
    </row>
    <row r="28" ht="15">
      <c r="A28" t="s">
        <v>67</v>
      </c>
    </row>
    <row r="29" ht="15">
      <c r="A29" t="s">
        <v>33</v>
      </c>
    </row>
    <row r="31" ht="15">
      <c r="A31" t="s">
        <v>34</v>
      </c>
    </row>
    <row r="33" spans="1:4" ht="15">
      <c r="A33" t="s">
        <v>35</v>
      </c>
      <c r="B33" s="6" t="s">
        <v>37</v>
      </c>
      <c r="C33" s="3" t="s">
        <v>36</v>
      </c>
      <c r="D33" s="6" t="s">
        <v>38</v>
      </c>
    </row>
    <row r="34" spans="2:4" ht="15">
      <c r="B34" s="6"/>
      <c r="C34" s="3"/>
      <c r="D34" s="6"/>
    </row>
    <row r="35" spans="2:4" ht="15">
      <c r="B35" s="6"/>
      <c r="C35" s="3"/>
      <c r="D35" s="6"/>
    </row>
    <row r="36" spans="2:4" ht="15">
      <c r="B36" s="3" t="s">
        <v>45</v>
      </c>
      <c r="C36" s="5">
        <f>D17-B16</f>
        <v>30</v>
      </c>
      <c r="D36" s="6">
        <f>B11*D13*D14*B15*B12*(D17-(-5))</f>
        <v>12949920.000000002</v>
      </c>
    </row>
    <row r="37" spans="1:9" ht="15">
      <c r="A37" t="s">
        <v>23</v>
      </c>
      <c r="B37" t="s">
        <v>55</v>
      </c>
      <c r="C37" t="s">
        <v>58</v>
      </c>
      <c r="D37" s="6">
        <f>B11*B12*B19*C36</f>
        <v>12949920.000000002</v>
      </c>
      <c r="E37" s="1" t="s">
        <v>59</v>
      </c>
      <c r="H37" s="7"/>
      <c r="I37" s="1"/>
    </row>
    <row r="38" spans="4:5" ht="15">
      <c r="D38" s="7">
        <f>D37/1000000</f>
        <v>12.949920000000002</v>
      </c>
      <c r="E38" s="1" t="s">
        <v>9</v>
      </c>
    </row>
    <row r="39" spans="2:5" ht="15">
      <c r="B39" s="3"/>
      <c r="C39" s="5"/>
      <c r="D39">
        <v>13</v>
      </c>
      <c r="E39" s="1" t="s">
        <v>9</v>
      </c>
    </row>
    <row r="40" spans="2:3" ht="15">
      <c r="B40" s="3"/>
      <c r="C40" s="5"/>
    </row>
    <row r="41" ht="15">
      <c r="A41" s="9" t="s">
        <v>40</v>
      </c>
    </row>
    <row r="42" spans="1:3" ht="17.25">
      <c r="A42" s="4" t="s">
        <v>13</v>
      </c>
      <c r="B42">
        <v>2500</v>
      </c>
      <c r="C42" t="s">
        <v>16</v>
      </c>
    </row>
    <row r="43" spans="1:3" ht="15">
      <c r="A43" s="3" t="s">
        <v>14</v>
      </c>
      <c r="B43">
        <v>880</v>
      </c>
      <c r="C43" t="s">
        <v>15</v>
      </c>
    </row>
    <row r="46" ht="15">
      <c r="A46" t="s">
        <v>44</v>
      </c>
    </row>
    <row r="48" spans="1:9" ht="15">
      <c r="A48" t="s">
        <v>22</v>
      </c>
      <c r="D48" s="3"/>
      <c r="H48" s="7"/>
      <c r="I48" s="1"/>
    </row>
    <row r="49" spans="2:3" ht="15">
      <c r="B49" s="3" t="s">
        <v>45</v>
      </c>
      <c r="C49" s="5">
        <f>D17-B16</f>
        <v>30</v>
      </c>
    </row>
    <row r="50" spans="1:5" ht="15">
      <c r="A50" t="s">
        <v>55</v>
      </c>
      <c r="B50" t="s">
        <v>55</v>
      </c>
      <c r="C50" t="s">
        <v>60</v>
      </c>
      <c r="D50" s="6">
        <f>B42*B19*B43*C49</f>
        <v>7920000.000000002</v>
      </c>
      <c r="E50" s="1" t="s">
        <v>59</v>
      </c>
    </row>
    <row r="51" spans="1:5" ht="15">
      <c r="A51" s="3"/>
      <c r="D51" s="1">
        <f>D50/1000000</f>
        <v>7.920000000000002</v>
      </c>
      <c r="E51" s="1" t="s">
        <v>9</v>
      </c>
    </row>
    <row r="52" spans="4:5" ht="15">
      <c r="D52" s="1">
        <v>8</v>
      </c>
      <c r="E52" s="1" t="s">
        <v>9</v>
      </c>
    </row>
    <row r="56" spans="4:9" ht="15">
      <c r="D56" s="3"/>
      <c r="H56" s="1"/>
      <c r="I56" s="1"/>
    </row>
    <row r="58" ht="15">
      <c r="G58" s="3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12" shapeId="5598463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="130" zoomScaleNormal="130" zoomScalePageLayoutView="0" workbookViewId="0" topLeftCell="A1">
      <selection activeCell="A6" sqref="A6:A9"/>
    </sheetView>
  </sheetViews>
  <sheetFormatPr defaultColWidth="9.140625" defaultRowHeight="15"/>
  <cols>
    <col min="1" max="1" width="16.140625" style="0" customWidth="1"/>
    <col min="2" max="2" width="23.28125" style="0" customWidth="1"/>
    <col min="3" max="3" width="24.00390625" style="0" customWidth="1"/>
    <col min="4" max="4" width="11.140625" style="0" customWidth="1"/>
    <col min="5" max="5" width="17.7109375" style="0" customWidth="1"/>
    <col min="6" max="6" width="17.8515625" style="0" customWidth="1"/>
    <col min="7" max="7" width="28.140625" style="0" bestFit="1" customWidth="1"/>
    <col min="8" max="8" width="8.57421875" style="0" customWidth="1"/>
  </cols>
  <sheetData>
    <row r="1" ht="15">
      <c r="A1" s="1" t="s">
        <v>185</v>
      </c>
    </row>
    <row r="6" ht="15">
      <c r="A6" s="1" t="s">
        <v>61</v>
      </c>
    </row>
    <row r="7" ht="15">
      <c r="A7" t="s">
        <v>6</v>
      </c>
    </row>
    <row r="8" spans="1:5" ht="17.25">
      <c r="A8" t="s">
        <v>24</v>
      </c>
      <c r="B8">
        <v>60</v>
      </c>
      <c r="C8" t="s">
        <v>68</v>
      </c>
      <c r="D8">
        <f>B8/1000</f>
        <v>0.06</v>
      </c>
      <c r="E8" t="s">
        <v>25</v>
      </c>
    </row>
    <row r="9" spans="1:3" ht="17.25">
      <c r="A9" s="2" t="s">
        <v>13</v>
      </c>
      <c r="B9">
        <v>1000</v>
      </c>
      <c r="C9" t="s">
        <v>16</v>
      </c>
    </row>
    <row r="10" spans="1:3" ht="15">
      <c r="A10" t="s">
        <v>14</v>
      </c>
      <c r="B10">
        <v>4.18</v>
      </c>
      <c r="C10" t="s">
        <v>62</v>
      </c>
    </row>
    <row r="11" spans="1:7" ht="18">
      <c r="A11" t="s">
        <v>7</v>
      </c>
      <c r="B11">
        <v>13</v>
      </c>
      <c r="C11" t="s">
        <v>10</v>
      </c>
      <c r="F11" s="5"/>
      <c r="G11" s="5"/>
    </row>
    <row r="12" spans="1:6" ht="15">
      <c r="A12" t="s">
        <v>63</v>
      </c>
      <c r="D12">
        <v>50</v>
      </c>
      <c r="E12" s="5" t="s">
        <v>10</v>
      </c>
      <c r="F12" s="5"/>
    </row>
    <row r="14" ht="15">
      <c r="A14" s="1" t="s">
        <v>12</v>
      </c>
    </row>
    <row r="15" ht="18">
      <c r="A15" t="s">
        <v>65</v>
      </c>
    </row>
    <row r="16" spans="2:5" ht="15">
      <c r="B16" s="3"/>
      <c r="C16" s="5"/>
      <c r="E16" s="4"/>
    </row>
    <row r="17" ht="15">
      <c r="A17" t="s">
        <v>67</v>
      </c>
    </row>
    <row r="18" ht="15">
      <c r="A18" t="s">
        <v>33</v>
      </c>
    </row>
    <row r="19" ht="15">
      <c r="A19" s="9"/>
    </row>
    <row r="21" ht="15">
      <c r="A21" t="s">
        <v>34</v>
      </c>
    </row>
    <row r="23" spans="1:4" ht="15">
      <c r="A23" t="s">
        <v>35</v>
      </c>
      <c r="B23" s="6" t="s">
        <v>37</v>
      </c>
      <c r="C23" s="3" t="s">
        <v>36</v>
      </c>
      <c r="D23" s="6" t="s">
        <v>38</v>
      </c>
    </row>
    <row r="24" spans="2:4" ht="15">
      <c r="B24" s="6"/>
      <c r="C24" s="3"/>
      <c r="D24" s="6"/>
    </row>
    <row r="25" spans="2:4" ht="15">
      <c r="B25" s="6"/>
      <c r="C25" s="3"/>
      <c r="D25" s="6"/>
    </row>
    <row r="26" spans="2:4" ht="15">
      <c r="B26" s="3" t="s">
        <v>45</v>
      </c>
      <c r="C26" s="5">
        <f>F12-B11</f>
        <v>-13</v>
      </c>
      <c r="D26" s="6"/>
    </row>
    <row r="27" spans="1:9" ht="15">
      <c r="A27" t="s">
        <v>23</v>
      </c>
      <c r="B27" t="s">
        <v>55</v>
      </c>
      <c r="C27" t="s">
        <v>69</v>
      </c>
      <c r="D27" s="6">
        <f>B9*D8*B10*(D12-B11)</f>
        <v>9279.599999999999</v>
      </c>
      <c r="E27" s="1" t="s">
        <v>70</v>
      </c>
      <c r="H27" s="7"/>
      <c r="I27" s="1"/>
    </row>
    <row r="28" spans="4:5" ht="15">
      <c r="D28" s="7">
        <f>D27/1000</f>
        <v>9.279599999999999</v>
      </c>
      <c r="E28" s="1" t="s">
        <v>9</v>
      </c>
    </row>
    <row r="29" spans="2:3" ht="15">
      <c r="B29" s="3"/>
      <c r="C29" s="5"/>
    </row>
    <row r="30" spans="2:3" ht="15">
      <c r="B30" s="3"/>
      <c r="C30" s="5"/>
    </row>
    <row r="31" ht="15">
      <c r="A31" s="9"/>
    </row>
    <row r="32" ht="15">
      <c r="A32" s="4"/>
    </row>
    <row r="33" ht="15">
      <c r="A33" s="3"/>
    </row>
    <row r="38" spans="4:9" ht="15">
      <c r="D38" s="3"/>
      <c r="H38" s="7"/>
      <c r="I38" s="1"/>
    </row>
    <row r="39" spans="2:3" ht="15">
      <c r="B39" s="3"/>
      <c r="C39" s="5"/>
    </row>
    <row r="40" spans="4:7" ht="15">
      <c r="D40" s="6"/>
      <c r="E40" s="1"/>
      <c r="F40" s="1"/>
      <c r="G40" s="1"/>
    </row>
    <row r="41" ht="15">
      <c r="A41" s="3"/>
    </row>
    <row r="46" spans="4:9" ht="15">
      <c r="D46" s="3"/>
      <c r="H46" s="1"/>
      <c r="I46" s="1"/>
    </row>
    <row r="48" ht="15">
      <c r="G48" s="3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12" shapeId="5599089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4.7109375" style="0" customWidth="1"/>
    <col min="2" max="2" width="16.421875" style="0" customWidth="1"/>
    <col min="3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 t="s">
        <v>186</v>
      </c>
    </row>
    <row r="7" spans="1:7" ht="18">
      <c r="A7" s="1"/>
      <c r="C7" t="s">
        <v>72</v>
      </c>
      <c r="D7" t="s">
        <v>73</v>
      </c>
      <c r="E7" s="3" t="s">
        <v>88</v>
      </c>
      <c r="F7">
        <v>287.13</v>
      </c>
      <c r="G7" t="s">
        <v>15</v>
      </c>
    </row>
    <row r="8" spans="1:7" ht="15">
      <c r="A8" t="s">
        <v>6</v>
      </c>
      <c r="E8" s="3" t="s">
        <v>14</v>
      </c>
      <c r="F8">
        <v>0.717</v>
      </c>
      <c r="G8" t="s">
        <v>62</v>
      </c>
    </row>
    <row r="9" spans="1:3" ht="17.25">
      <c r="A9" s="2" t="s">
        <v>13</v>
      </c>
      <c r="B9">
        <v>1800</v>
      </c>
      <c r="C9" t="s">
        <v>16</v>
      </c>
    </row>
    <row r="10" spans="1:3" ht="15">
      <c r="A10" t="s">
        <v>14</v>
      </c>
      <c r="B10">
        <v>880</v>
      </c>
      <c r="C10" t="s">
        <v>15</v>
      </c>
    </row>
    <row r="11" spans="1:3" ht="15">
      <c r="A11" t="s">
        <v>1</v>
      </c>
      <c r="B11">
        <v>6</v>
      </c>
      <c r="C11" t="s">
        <v>4</v>
      </c>
    </row>
    <row r="12" spans="1:4" ht="15">
      <c r="A12" t="s">
        <v>71</v>
      </c>
      <c r="B12">
        <v>4</v>
      </c>
      <c r="C12" t="s">
        <v>4</v>
      </c>
      <c r="D12" t="s">
        <v>31</v>
      </c>
    </row>
    <row r="13" spans="1:6" ht="17.25">
      <c r="A13" t="s">
        <v>2</v>
      </c>
      <c r="B13">
        <v>3</v>
      </c>
      <c r="C13" t="s">
        <v>4</v>
      </c>
      <c r="D13" s="3" t="s">
        <v>24</v>
      </c>
      <c r="E13">
        <f>B11*B13*B12</f>
        <v>72</v>
      </c>
      <c r="F13" t="s">
        <v>25</v>
      </c>
    </row>
    <row r="14" spans="1:4" ht="18">
      <c r="A14" t="s">
        <v>7</v>
      </c>
      <c r="B14">
        <v>7</v>
      </c>
      <c r="C14" t="s">
        <v>10</v>
      </c>
      <c r="D14" s="3"/>
    </row>
    <row r="15" spans="1:3" ht="15">
      <c r="A15" t="s">
        <v>71</v>
      </c>
      <c r="B15">
        <v>2</v>
      </c>
      <c r="C15" t="s">
        <v>83</v>
      </c>
    </row>
    <row r="18" ht="15">
      <c r="A18" s="1" t="s">
        <v>12</v>
      </c>
    </row>
    <row r="19" spans="1:5" ht="15">
      <c r="A19" t="s">
        <v>89</v>
      </c>
      <c r="E19" s="3"/>
    </row>
    <row r="20" spans="2:3" ht="15">
      <c r="B20" s="3"/>
      <c r="C20" s="5"/>
    </row>
    <row r="21" ht="15">
      <c r="A21" t="s">
        <v>76</v>
      </c>
    </row>
    <row r="22" spans="1:4" ht="15">
      <c r="A22" t="s">
        <v>33</v>
      </c>
      <c r="B22" s="6"/>
      <c r="C22" s="3"/>
      <c r="D22" s="6"/>
    </row>
    <row r="23" spans="2:4" ht="15">
      <c r="B23" s="6"/>
      <c r="C23" s="3"/>
      <c r="D23" s="6"/>
    </row>
    <row r="24" spans="1:4" ht="15">
      <c r="A24" t="s">
        <v>34</v>
      </c>
      <c r="B24" s="6"/>
      <c r="C24" s="3"/>
      <c r="D24" s="6"/>
    </row>
    <row r="25" spans="1:9" ht="15">
      <c r="A25" s="10"/>
      <c r="D25" s="3"/>
      <c r="H25" s="7"/>
      <c r="I25" s="1"/>
    </row>
    <row r="26" ht="15">
      <c r="A26" s="6"/>
    </row>
    <row r="28" spans="1:2" ht="15">
      <c r="A28" t="s">
        <v>90</v>
      </c>
      <c r="B28" s="3" t="s">
        <v>4</v>
      </c>
    </row>
    <row r="29" ht="15">
      <c r="A29" t="s">
        <v>91</v>
      </c>
    </row>
    <row r="30" ht="15">
      <c r="A30" t="s">
        <v>92</v>
      </c>
    </row>
    <row r="31" ht="15">
      <c r="A31" t="s">
        <v>93</v>
      </c>
    </row>
    <row r="32" ht="15">
      <c r="A32" t="s">
        <v>99</v>
      </c>
    </row>
    <row r="33" spans="1:7" ht="15">
      <c r="A33" t="s">
        <v>97</v>
      </c>
      <c r="B33" s="3" t="s">
        <v>94</v>
      </c>
      <c r="C33">
        <v>101325</v>
      </c>
      <c r="D33" t="s">
        <v>95</v>
      </c>
      <c r="E33" s="3" t="s">
        <v>4</v>
      </c>
      <c r="F33" s="11">
        <f>C33*E13/(F7*C34)</f>
        <v>90.74286908369032</v>
      </c>
      <c r="G33" t="s">
        <v>100</v>
      </c>
    </row>
    <row r="34" spans="1:4" ht="15">
      <c r="A34" t="s">
        <v>98</v>
      </c>
      <c r="B34" s="3" t="s">
        <v>27</v>
      </c>
      <c r="C34">
        <f>7+273</f>
        <v>280</v>
      </c>
      <c r="D34" t="s">
        <v>96</v>
      </c>
    </row>
    <row r="37" spans="1:8" ht="15">
      <c r="A37" t="s">
        <v>35</v>
      </c>
      <c r="B37" s="6" t="s">
        <v>37</v>
      </c>
      <c r="C37" s="3" t="s">
        <v>36</v>
      </c>
      <c r="D37" s="6" t="s">
        <v>38</v>
      </c>
      <c r="F37" s="6" t="s">
        <v>82</v>
      </c>
      <c r="G37">
        <f>F33*F8*20</f>
        <v>1301.2527426601193</v>
      </c>
      <c r="H37" t="s">
        <v>70</v>
      </c>
    </row>
    <row r="38" ht="15">
      <c r="A38" s="8"/>
    </row>
    <row r="40" ht="15">
      <c r="F40" s="6"/>
    </row>
    <row r="44" spans="4:9" ht="15">
      <c r="D44" s="3"/>
      <c r="H44" s="7"/>
      <c r="I44" s="1"/>
    </row>
    <row r="45" spans="6:7" ht="15">
      <c r="F45" s="3"/>
      <c r="G45" s="5"/>
    </row>
    <row r="46" ht="15">
      <c r="G46" s="3"/>
    </row>
    <row r="52" spans="4:9" ht="15">
      <c r="D52" s="3"/>
      <c r="H52" s="1"/>
      <c r="I52" s="1"/>
    </row>
    <row r="54" ht="15">
      <c r="G54" s="3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12" shapeId="5599401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6.421875" style="0" customWidth="1"/>
    <col min="3" max="4" width="11.140625" style="0" customWidth="1"/>
    <col min="5" max="5" width="13.8515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 t="s">
        <v>187</v>
      </c>
    </row>
    <row r="8" spans="1:4" ht="18">
      <c r="A8" s="1"/>
      <c r="C8" t="s">
        <v>72</v>
      </c>
      <c r="D8" t="s">
        <v>73</v>
      </c>
    </row>
    <row r="9" ht="15">
      <c r="A9" t="s">
        <v>6</v>
      </c>
    </row>
    <row r="10" spans="1:3" ht="17.25">
      <c r="A10" s="2" t="s">
        <v>13</v>
      </c>
      <c r="B10">
        <v>1800</v>
      </c>
      <c r="C10" t="s">
        <v>16</v>
      </c>
    </row>
    <row r="11" spans="1:3" ht="15">
      <c r="A11" t="s">
        <v>14</v>
      </c>
      <c r="B11">
        <v>880</v>
      </c>
      <c r="C11" t="s">
        <v>15</v>
      </c>
    </row>
    <row r="12" spans="1:3" ht="15">
      <c r="A12" t="s">
        <v>1</v>
      </c>
      <c r="B12">
        <v>3</v>
      </c>
      <c r="C12" t="s">
        <v>4</v>
      </c>
    </row>
    <row r="13" spans="1:4" ht="15">
      <c r="A13" t="s">
        <v>71</v>
      </c>
      <c r="B13">
        <v>5</v>
      </c>
      <c r="C13" t="s">
        <v>4</v>
      </c>
      <c r="D13" t="s">
        <v>31</v>
      </c>
    </row>
    <row r="14" spans="1:6" ht="17.25">
      <c r="A14" t="s">
        <v>2</v>
      </c>
      <c r="B14">
        <v>3</v>
      </c>
      <c r="C14" t="s">
        <v>4</v>
      </c>
      <c r="D14" s="3" t="s">
        <v>24</v>
      </c>
      <c r="E14">
        <f>B12*B14*B13</f>
        <v>45</v>
      </c>
      <c r="F14" t="s">
        <v>25</v>
      </c>
    </row>
    <row r="15" spans="1:4" ht="18">
      <c r="A15" t="s">
        <v>7</v>
      </c>
      <c r="B15">
        <v>22</v>
      </c>
      <c r="C15" t="s">
        <v>10</v>
      </c>
      <c r="D15" s="3"/>
    </row>
    <row r="16" spans="1:3" ht="15">
      <c r="A16" t="s">
        <v>71</v>
      </c>
      <c r="B16">
        <v>2</v>
      </c>
      <c r="C16" t="s">
        <v>83</v>
      </c>
    </row>
    <row r="21" ht="15">
      <c r="A21" s="1" t="s">
        <v>12</v>
      </c>
    </row>
    <row r="22" spans="1:7" ht="18">
      <c r="A22" t="s">
        <v>74</v>
      </c>
      <c r="E22" s="3" t="s">
        <v>84</v>
      </c>
      <c r="F22">
        <v>10</v>
      </c>
      <c r="G22" t="s">
        <v>10</v>
      </c>
    </row>
    <row r="23" spans="1:3" ht="15">
      <c r="A23" t="s">
        <v>75</v>
      </c>
      <c r="B23" s="3"/>
      <c r="C23" s="5"/>
    </row>
    <row r="24" spans="2:3" ht="15">
      <c r="B24" s="4"/>
      <c r="C24" s="5"/>
    </row>
    <row r="26" ht="15">
      <c r="A26" t="s">
        <v>30</v>
      </c>
    </row>
    <row r="27" spans="2:4" ht="15">
      <c r="B27" s="6"/>
      <c r="C27" s="3"/>
      <c r="D27" s="6"/>
    </row>
    <row r="28" spans="1:4" ht="15">
      <c r="A28" t="s">
        <v>77</v>
      </c>
      <c r="B28" s="6"/>
      <c r="C28" s="3"/>
      <c r="D28" s="6"/>
    </row>
    <row r="29" spans="2:4" ht="15">
      <c r="B29" s="6"/>
      <c r="C29" s="3"/>
      <c r="D29" s="6"/>
    </row>
    <row r="30" spans="1:9" ht="15">
      <c r="A30" t="s">
        <v>78</v>
      </c>
      <c r="D30" s="3"/>
      <c r="H30" s="7"/>
      <c r="I30" s="1"/>
    </row>
    <row r="31" ht="15">
      <c r="A31" t="s">
        <v>26</v>
      </c>
    </row>
    <row r="32" ht="15">
      <c r="A32" t="s">
        <v>79</v>
      </c>
    </row>
    <row r="33" ht="15">
      <c r="A33" t="s">
        <v>80</v>
      </c>
    </row>
    <row r="34" ht="15">
      <c r="A34" t="s">
        <v>81</v>
      </c>
    </row>
    <row r="36" ht="15">
      <c r="A36" t="s">
        <v>8</v>
      </c>
    </row>
    <row r="37" ht="15">
      <c r="A37" t="s">
        <v>76</v>
      </c>
    </row>
    <row r="38" ht="15">
      <c r="A38" t="s">
        <v>33</v>
      </c>
    </row>
    <row r="40" ht="15">
      <c r="A40" t="s">
        <v>34</v>
      </c>
    </row>
    <row r="42" spans="1:8" ht="15">
      <c r="A42" t="s">
        <v>35</v>
      </c>
      <c r="B42" s="6" t="s">
        <v>37</v>
      </c>
      <c r="C42" s="3" t="s">
        <v>36</v>
      </c>
      <c r="D42" s="6" t="s">
        <v>38</v>
      </c>
      <c r="F42" s="6" t="s">
        <v>82</v>
      </c>
      <c r="G42">
        <f>B10*E14*B11*F22</f>
        <v>712800000</v>
      </c>
      <c r="H42" t="s">
        <v>59</v>
      </c>
    </row>
    <row r="43" spans="1:8" ht="15">
      <c r="A43" s="8"/>
      <c r="G43">
        <f>G42/1000</f>
        <v>712800</v>
      </c>
      <c r="H43" t="s">
        <v>70</v>
      </c>
    </row>
    <row r="45" spans="6:8" ht="15">
      <c r="F45" s="6" t="s">
        <v>79</v>
      </c>
      <c r="G45">
        <f>G43/B16</f>
        <v>356400</v>
      </c>
      <c r="H45" t="s">
        <v>85</v>
      </c>
    </row>
    <row r="47" spans="7:8" ht="15">
      <c r="G47">
        <f>G45/3600</f>
        <v>99</v>
      </c>
      <c r="H47" t="s">
        <v>86</v>
      </c>
    </row>
    <row r="49" spans="1:9" ht="15">
      <c r="A49" t="s">
        <v>40</v>
      </c>
      <c r="D49" s="3"/>
      <c r="H49" s="7"/>
      <c r="I49" s="1"/>
    </row>
    <row r="50" ht="15">
      <c r="A50" t="s">
        <v>180</v>
      </c>
    </row>
    <row r="51" spans="1:7" ht="18">
      <c r="A51" s="3" t="s">
        <v>87</v>
      </c>
      <c r="B51" s="5">
        <v>0</v>
      </c>
      <c r="G51" s="3"/>
    </row>
    <row r="52" spans="1:2" ht="15">
      <c r="A52" t="s">
        <v>181</v>
      </c>
      <c r="B52" t="s">
        <v>182</v>
      </c>
    </row>
    <row r="57" spans="4:9" ht="15">
      <c r="D57" s="3"/>
      <c r="H57" s="1"/>
      <c r="I57" s="1"/>
    </row>
    <row r="59" ht="15">
      <c r="G59" s="3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12" shapeId="5599621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2" width="23.28125" style="0" customWidth="1"/>
    <col min="3" max="3" width="24.00390625" style="0" customWidth="1"/>
    <col min="4" max="4" width="11.140625" style="0" customWidth="1"/>
    <col min="5" max="5" width="17.7109375" style="0" customWidth="1"/>
    <col min="6" max="6" width="17.8515625" style="0" customWidth="1"/>
    <col min="7" max="7" width="28.140625" style="0" bestFit="1" customWidth="1"/>
    <col min="8" max="8" width="8.57421875" style="0" customWidth="1"/>
  </cols>
  <sheetData>
    <row r="1" ht="15">
      <c r="A1" s="1" t="s">
        <v>191</v>
      </c>
    </row>
    <row r="8" ht="15">
      <c r="A8" s="1"/>
    </row>
    <row r="9" ht="15">
      <c r="A9" t="s">
        <v>6</v>
      </c>
    </row>
    <row r="10" spans="1:5" ht="17.25">
      <c r="A10" t="s">
        <v>24</v>
      </c>
      <c r="B10">
        <v>80</v>
      </c>
      <c r="C10" t="s">
        <v>68</v>
      </c>
      <c r="D10">
        <f>B10/1000</f>
        <v>0.08</v>
      </c>
      <c r="E10" t="s">
        <v>25</v>
      </c>
    </row>
    <row r="11" spans="1:3" ht="17.25">
      <c r="A11" s="2" t="s">
        <v>13</v>
      </c>
      <c r="B11">
        <v>1000</v>
      </c>
      <c r="C11" t="s">
        <v>16</v>
      </c>
    </row>
    <row r="12" spans="1:3" ht="15">
      <c r="A12" t="s">
        <v>14</v>
      </c>
      <c r="B12">
        <v>4.18</v>
      </c>
      <c r="C12" t="s">
        <v>62</v>
      </c>
    </row>
    <row r="13" spans="1:7" ht="18">
      <c r="A13" t="s">
        <v>7</v>
      </c>
      <c r="B13">
        <v>13</v>
      </c>
      <c r="C13" t="s">
        <v>10</v>
      </c>
      <c r="F13" s="5"/>
      <c r="G13" s="5"/>
    </row>
    <row r="14" spans="1:6" ht="15">
      <c r="A14" t="s">
        <v>63</v>
      </c>
      <c r="D14">
        <v>50</v>
      </c>
      <c r="E14" s="5" t="s">
        <v>10</v>
      </c>
      <c r="F14" s="5"/>
    </row>
    <row r="16" ht="15">
      <c r="A16" s="1" t="s">
        <v>12</v>
      </c>
    </row>
    <row r="17" ht="18">
      <c r="A17" t="s">
        <v>65</v>
      </c>
    </row>
    <row r="18" spans="2:5" ht="15">
      <c r="B18" s="3"/>
      <c r="C18" s="5"/>
      <c r="E18" s="4"/>
    </row>
    <row r="19" ht="15">
      <c r="A19" t="s">
        <v>67</v>
      </c>
    </row>
    <row r="20" ht="15">
      <c r="A20" t="s">
        <v>33</v>
      </c>
    </row>
    <row r="21" ht="15">
      <c r="A21" s="9"/>
    </row>
    <row r="23" ht="15">
      <c r="A23" t="s">
        <v>34</v>
      </c>
    </row>
    <row r="25" spans="1:4" ht="15">
      <c r="A25" t="s">
        <v>35</v>
      </c>
      <c r="B25" s="6" t="s">
        <v>37</v>
      </c>
      <c r="C25" s="3" t="s">
        <v>36</v>
      </c>
      <c r="D25" s="6" t="s">
        <v>38</v>
      </c>
    </row>
    <row r="26" spans="2:4" ht="15">
      <c r="B26" s="6"/>
      <c r="C26" s="3"/>
      <c r="D26" s="6"/>
    </row>
    <row r="27" spans="2:4" ht="15">
      <c r="B27" s="6"/>
      <c r="C27" s="3"/>
      <c r="D27" s="6"/>
    </row>
    <row r="28" spans="2:4" ht="15">
      <c r="B28" s="3" t="s">
        <v>45</v>
      </c>
      <c r="C28" s="5">
        <f>F14-B13</f>
        <v>-13</v>
      </c>
      <c r="D28" s="6"/>
    </row>
    <row r="29" spans="1:9" ht="15">
      <c r="A29" t="s">
        <v>23</v>
      </c>
      <c r="B29" t="s">
        <v>55</v>
      </c>
      <c r="C29" t="s">
        <v>69</v>
      </c>
      <c r="D29" s="6">
        <f>B11*D10*B12*(D14-B13)</f>
        <v>12372.8</v>
      </c>
      <c r="E29" s="1" t="s">
        <v>70</v>
      </c>
      <c r="H29" s="7"/>
      <c r="I29" s="1"/>
    </row>
    <row r="30" spans="4:5" ht="15">
      <c r="D30" s="7">
        <f>D29/1000</f>
        <v>12.3728</v>
      </c>
      <c r="E30" s="1" t="s">
        <v>9</v>
      </c>
    </row>
    <row r="31" spans="2:3" ht="15">
      <c r="B31" s="3"/>
      <c r="C31" s="5"/>
    </row>
    <row r="32" spans="2:3" ht="15">
      <c r="B32" s="3"/>
      <c r="C32" s="5"/>
    </row>
    <row r="33" ht="15">
      <c r="A33" s="9"/>
    </row>
    <row r="34" ht="15">
      <c r="A34" s="4"/>
    </row>
    <row r="35" ht="15">
      <c r="A35" s="3"/>
    </row>
    <row r="40" spans="4:9" ht="15">
      <c r="D40" s="3"/>
      <c r="H40" s="7"/>
      <c r="I40" s="1"/>
    </row>
    <row r="41" spans="2:3" ht="15">
      <c r="B41" s="3"/>
      <c r="C41" s="5"/>
    </row>
    <row r="42" spans="4:7" ht="15">
      <c r="D42" s="6"/>
      <c r="E42" s="1"/>
      <c r="F42" s="1"/>
      <c r="G42" s="1"/>
    </row>
    <row r="43" ht="15">
      <c r="A43" s="3"/>
    </row>
    <row r="48" spans="4:9" ht="15">
      <c r="D48" s="3"/>
      <c r="H48" s="1"/>
      <c r="I48" s="1"/>
    </row>
    <row r="50" ht="15">
      <c r="G50" s="3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12" shapeId="5599842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2" sqref="A2:A7"/>
    </sheetView>
  </sheetViews>
  <sheetFormatPr defaultColWidth="9.140625" defaultRowHeight="15"/>
  <cols>
    <col min="1" max="1" width="15.42187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 t="s">
        <v>188</v>
      </c>
    </row>
    <row r="2" ht="15">
      <c r="A2" s="1"/>
    </row>
    <row r="3" ht="15">
      <c r="A3" s="1"/>
    </row>
    <row r="4" ht="15">
      <c r="A4" s="1"/>
    </row>
    <row r="5" ht="15">
      <c r="A5" s="1"/>
    </row>
    <row r="6" ht="15">
      <c r="A6" s="1"/>
    </row>
    <row r="7" ht="15">
      <c r="A7" s="1"/>
    </row>
    <row r="8" ht="15">
      <c r="A8" s="1" t="s">
        <v>6</v>
      </c>
    </row>
    <row r="9" ht="15">
      <c r="A9" s="2"/>
    </row>
    <row r="10" spans="1:3" ht="18">
      <c r="A10" t="s">
        <v>102</v>
      </c>
      <c r="B10">
        <v>180</v>
      </c>
      <c r="C10" t="s">
        <v>70</v>
      </c>
    </row>
    <row r="11" spans="1:4" ht="18">
      <c r="A11" t="s">
        <v>103</v>
      </c>
      <c r="B11">
        <v>100</v>
      </c>
      <c r="C11" t="s">
        <v>70</v>
      </c>
      <c r="D11" t="s">
        <v>101</v>
      </c>
    </row>
    <row r="12" spans="1:4" ht="18">
      <c r="A12" t="s">
        <v>104</v>
      </c>
      <c r="B12">
        <v>-95</v>
      </c>
      <c r="C12" t="s">
        <v>70</v>
      </c>
      <c r="D12" t="s">
        <v>128</v>
      </c>
    </row>
    <row r="14" ht="15">
      <c r="A14" s="1" t="s">
        <v>12</v>
      </c>
    </row>
    <row r="15" spans="1:5" ht="18">
      <c r="A15" t="s">
        <v>105</v>
      </c>
      <c r="E15" s="3"/>
    </row>
    <row r="16" spans="1:3" ht="18">
      <c r="A16" t="s">
        <v>106</v>
      </c>
      <c r="B16" s="3"/>
      <c r="C16" s="5"/>
    </row>
    <row r="17" spans="2:3" ht="15">
      <c r="B17" s="4"/>
      <c r="C17" s="5"/>
    </row>
    <row r="18" ht="15">
      <c r="A18" t="s">
        <v>107</v>
      </c>
    </row>
    <row r="19" spans="1:4" ht="15">
      <c r="A19" t="s">
        <v>108</v>
      </c>
      <c r="D19" s="3"/>
    </row>
    <row r="20" spans="1:4" ht="18">
      <c r="A20" t="s">
        <v>109</v>
      </c>
      <c r="D20" s="3"/>
    </row>
    <row r="21" ht="15">
      <c r="A21" t="s">
        <v>110</v>
      </c>
    </row>
    <row r="22" spans="1:2" ht="18">
      <c r="A22" s="3" t="s">
        <v>111</v>
      </c>
      <c r="B22" t="s">
        <v>112</v>
      </c>
    </row>
    <row r="26" spans="1:4" ht="18">
      <c r="A26" t="s">
        <v>105</v>
      </c>
      <c r="B26" s="6"/>
      <c r="C26" s="3"/>
      <c r="D26" s="6"/>
    </row>
    <row r="27" spans="1:4" ht="15">
      <c r="A27" t="s">
        <v>136</v>
      </c>
      <c r="B27" s="6"/>
      <c r="C27" s="3"/>
      <c r="D27" s="6"/>
    </row>
    <row r="28" spans="2:4" ht="15">
      <c r="B28" s="6"/>
      <c r="C28" s="3"/>
      <c r="D28" s="6"/>
    </row>
    <row r="29" spans="1:9" ht="18">
      <c r="A29" t="s">
        <v>113</v>
      </c>
      <c r="D29" s="3"/>
      <c r="H29" s="7"/>
      <c r="I29" s="1"/>
    </row>
    <row r="31" ht="15">
      <c r="A31" t="s">
        <v>26</v>
      </c>
    </row>
    <row r="32" spans="1:5" ht="18">
      <c r="A32" t="s">
        <v>115</v>
      </c>
      <c r="B32" t="s">
        <v>114</v>
      </c>
      <c r="C32">
        <v>80</v>
      </c>
      <c r="D32" t="s">
        <v>70</v>
      </c>
      <c r="E32" t="s">
        <v>122</v>
      </c>
    </row>
    <row r="35" ht="18">
      <c r="A35" t="s">
        <v>106</v>
      </c>
    </row>
    <row r="36" ht="18">
      <c r="A36" t="s">
        <v>116</v>
      </c>
    </row>
    <row r="38" spans="1:3" ht="18">
      <c r="A38" t="s">
        <v>117</v>
      </c>
      <c r="B38" s="3" t="s">
        <v>111</v>
      </c>
      <c r="C38" t="s">
        <v>112</v>
      </c>
    </row>
    <row r="39" spans="1:5" ht="18">
      <c r="A39" t="s">
        <v>41</v>
      </c>
      <c r="B39" s="3" t="s">
        <v>118</v>
      </c>
      <c r="C39" s="12" t="s">
        <v>119</v>
      </c>
      <c r="D39">
        <f>-B11</f>
        <v>-100</v>
      </c>
      <c r="E39" t="s">
        <v>70</v>
      </c>
    </row>
    <row r="41" spans="1:4" ht="18">
      <c r="A41" t="s">
        <v>120</v>
      </c>
      <c r="B41">
        <f>D39+B12</f>
        <v>-195</v>
      </c>
      <c r="C41" t="s">
        <v>70</v>
      </c>
      <c r="D41" t="s">
        <v>121</v>
      </c>
    </row>
    <row r="44" spans="1:6" ht="15">
      <c r="A44" t="s">
        <v>123</v>
      </c>
      <c r="B44" s="6"/>
      <c r="C44" s="3"/>
      <c r="D44" s="6"/>
      <c r="F44" s="6"/>
    </row>
    <row r="45" ht="15">
      <c r="A45" s="8" t="s">
        <v>124</v>
      </c>
    </row>
    <row r="46" ht="15">
      <c r="A46" t="s">
        <v>125</v>
      </c>
    </row>
    <row r="47" spans="1:6" ht="18">
      <c r="A47" s="3" t="s">
        <v>127</v>
      </c>
      <c r="B47" t="s">
        <v>126</v>
      </c>
      <c r="F47" s="6"/>
    </row>
    <row r="48" spans="1:2" ht="15">
      <c r="A48">
        <f>B10+B41</f>
        <v>-15</v>
      </c>
      <c r="B48">
        <f>C32+B12</f>
        <v>-15</v>
      </c>
    </row>
    <row r="51" spans="4:9" ht="15">
      <c r="D51" s="3"/>
      <c r="H51" s="7"/>
      <c r="I51" s="1"/>
    </row>
    <row r="52" spans="6:7" ht="15">
      <c r="F52" s="3"/>
      <c r="G52" s="5"/>
    </row>
    <row r="53" ht="15">
      <c r="G53" s="3"/>
    </row>
    <row r="59" spans="4:9" ht="15">
      <c r="D59" s="3"/>
      <c r="H59" s="1"/>
      <c r="I59" s="1"/>
    </row>
    <row r="61" ht="15">
      <c r="G61" s="3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12" shapeId="5600107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5.42187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 t="s">
        <v>189</v>
      </c>
    </row>
    <row r="2" ht="15">
      <c r="A2" s="1"/>
    </row>
    <row r="3" ht="15">
      <c r="A3" s="1"/>
    </row>
    <row r="4" ht="15">
      <c r="A4" s="1"/>
    </row>
    <row r="5" ht="15">
      <c r="A5" s="1"/>
    </row>
    <row r="6" ht="15">
      <c r="A6" s="1"/>
    </row>
    <row r="7" ht="15">
      <c r="A7" s="1"/>
    </row>
    <row r="8" ht="15">
      <c r="A8" s="1" t="s">
        <v>6</v>
      </c>
    </row>
    <row r="9" spans="1:3" ht="15">
      <c r="A9" t="s">
        <v>135</v>
      </c>
      <c r="B9">
        <v>60</v>
      </c>
      <c r="C9" t="s">
        <v>70</v>
      </c>
    </row>
    <row r="10" spans="1:4" ht="15">
      <c r="A10" t="s">
        <v>1</v>
      </c>
      <c r="B10">
        <v>-100</v>
      </c>
      <c r="C10" t="s">
        <v>70</v>
      </c>
      <c r="D10" t="s">
        <v>128</v>
      </c>
    </row>
    <row r="11" spans="1:4" ht="15">
      <c r="A11" t="s">
        <v>132</v>
      </c>
      <c r="B11">
        <v>250</v>
      </c>
      <c r="C11" t="s">
        <v>70</v>
      </c>
      <c r="D11" t="s">
        <v>129</v>
      </c>
    </row>
    <row r="14" ht="15">
      <c r="A14" s="1" t="s">
        <v>12</v>
      </c>
    </row>
    <row r="15" spans="1:5" ht="15">
      <c r="A15" t="s">
        <v>131</v>
      </c>
      <c r="E15" s="3"/>
    </row>
    <row r="16" spans="1:3" ht="15">
      <c r="A16" t="s">
        <v>133</v>
      </c>
      <c r="B16" s="3"/>
      <c r="C16" s="5"/>
    </row>
    <row r="17" spans="2:3" ht="15">
      <c r="B17" s="4"/>
      <c r="C17" s="5"/>
    </row>
    <row r="18" ht="15">
      <c r="A18" t="s">
        <v>30</v>
      </c>
    </row>
    <row r="19" spans="1:4" ht="15">
      <c r="A19" t="s">
        <v>136</v>
      </c>
      <c r="B19" s="6"/>
      <c r="C19" s="3"/>
      <c r="D19" s="6"/>
    </row>
    <row r="20" spans="1:4" ht="18">
      <c r="A20" t="s">
        <v>130</v>
      </c>
      <c r="D20" s="3"/>
    </row>
    <row r="21" ht="15">
      <c r="A21" t="s">
        <v>26</v>
      </c>
    </row>
    <row r="22" spans="1:4" ht="18">
      <c r="A22" t="s">
        <v>134</v>
      </c>
      <c r="B22">
        <f>B9+B10</f>
        <v>-40</v>
      </c>
      <c r="C22" t="s">
        <v>70</v>
      </c>
      <c r="D22" t="s">
        <v>121</v>
      </c>
    </row>
    <row r="26" ht="15">
      <c r="A26" t="s">
        <v>40</v>
      </c>
    </row>
    <row r="27" spans="1:4" ht="15">
      <c r="A27" t="s">
        <v>136</v>
      </c>
      <c r="B27" s="6"/>
      <c r="C27" s="3"/>
      <c r="D27" s="6"/>
    </row>
    <row r="28" spans="1:4" ht="18">
      <c r="A28" t="s">
        <v>137</v>
      </c>
      <c r="D28" s="3"/>
    </row>
    <row r="29" spans="1:9" ht="15">
      <c r="A29" t="s">
        <v>26</v>
      </c>
      <c r="H29" s="7"/>
      <c r="I29" s="1"/>
    </row>
    <row r="30" spans="1:4" ht="18">
      <c r="A30" t="s">
        <v>138</v>
      </c>
      <c r="B30">
        <f>B9+B11</f>
        <v>310</v>
      </c>
      <c r="C30" t="s">
        <v>70</v>
      </c>
      <c r="D30" t="s">
        <v>139</v>
      </c>
    </row>
    <row r="38" ht="15">
      <c r="B38" s="3"/>
    </row>
    <row r="39" spans="2:3" ht="15">
      <c r="B39" s="3"/>
      <c r="C39" s="12"/>
    </row>
    <row r="44" spans="2:6" ht="15">
      <c r="B44" s="6"/>
      <c r="C44" s="3"/>
      <c r="D44" s="6"/>
      <c r="F44" s="6"/>
    </row>
    <row r="45" ht="15">
      <c r="A45" s="8"/>
    </row>
    <row r="47" spans="1:6" ht="15">
      <c r="A47" s="3"/>
      <c r="F47" s="6"/>
    </row>
    <row r="51" spans="4:9" ht="15">
      <c r="D51" s="3"/>
      <c r="H51" s="7"/>
      <c r="I51" s="1"/>
    </row>
    <row r="52" spans="6:7" ht="15">
      <c r="F52" s="3"/>
      <c r="G52" s="5"/>
    </row>
    <row r="53" ht="15">
      <c r="G53" s="3"/>
    </row>
    <row r="59" spans="4:9" ht="15">
      <c r="D59" s="3"/>
      <c r="H59" s="1"/>
      <c r="I59" s="1"/>
    </row>
    <row r="61" ht="15">
      <c r="G61" s="3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12" shapeId="5600293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2" sqref="A2:A5"/>
    </sheetView>
  </sheetViews>
  <sheetFormatPr defaultColWidth="9.140625" defaultRowHeight="15"/>
  <cols>
    <col min="1" max="1" width="15.42187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 t="s">
        <v>196</v>
      </c>
    </row>
    <row r="2" ht="15">
      <c r="A2" s="1"/>
    </row>
    <row r="3" ht="15">
      <c r="A3" s="1"/>
    </row>
    <row r="4" ht="15">
      <c r="A4" s="1"/>
    </row>
    <row r="5" ht="15">
      <c r="A5" s="1"/>
    </row>
    <row r="6" ht="15">
      <c r="A6" s="1" t="s">
        <v>6</v>
      </c>
    </row>
    <row r="8" spans="1:4" ht="18">
      <c r="A8" t="s">
        <v>193</v>
      </c>
      <c r="B8">
        <v>100</v>
      </c>
      <c r="C8" t="s">
        <v>70</v>
      </c>
      <c r="D8" t="s">
        <v>128</v>
      </c>
    </row>
    <row r="9" spans="1:4" ht="18">
      <c r="A9" t="s">
        <v>192</v>
      </c>
      <c r="B9">
        <v>-100</v>
      </c>
      <c r="C9" t="s">
        <v>70</v>
      </c>
      <c r="D9" t="s">
        <v>129</v>
      </c>
    </row>
    <row r="10" spans="1:4" ht="18">
      <c r="A10" t="s">
        <v>194</v>
      </c>
      <c r="B10">
        <v>30</v>
      </c>
      <c r="C10" t="s">
        <v>70</v>
      </c>
      <c r="D10" t="s">
        <v>128</v>
      </c>
    </row>
    <row r="12" ht="15">
      <c r="A12" s="1" t="s">
        <v>12</v>
      </c>
    </row>
    <row r="13" spans="1:5" ht="15">
      <c r="A13" t="s">
        <v>135</v>
      </c>
      <c r="E13" s="3"/>
    </row>
    <row r="14" spans="2:3" ht="15">
      <c r="B14" s="3"/>
      <c r="C14" s="5"/>
    </row>
    <row r="15" spans="1:4" ht="15">
      <c r="A15" t="s">
        <v>195</v>
      </c>
      <c r="B15" s="6"/>
      <c r="C15" s="3"/>
      <c r="D15" s="6"/>
    </row>
    <row r="16" spans="1:4" ht="18">
      <c r="A16" t="s">
        <v>130</v>
      </c>
      <c r="B16">
        <f>B9+B10-B8</f>
        <v>-170</v>
      </c>
      <c r="C16" t="s">
        <v>70</v>
      </c>
      <c r="D16" t="s">
        <v>121</v>
      </c>
    </row>
    <row r="23" spans="2:4" ht="15">
      <c r="B23" s="6"/>
      <c r="C23" s="3"/>
      <c r="D23" s="6"/>
    </row>
    <row r="24" ht="15">
      <c r="D24" s="3"/>
    </row>
    <row r="25" spans="8:9" ht="15">
      <c r="H25" s="7"/>
      <c r="I25" s="1"/>
    </row>
    <row r="34" ht="15">
      <c r="B34" s="3"/>
    </row>
    <row r="35" spans="2:3" ht="15">
      <c r="B35" s="3"/>
      <c r="C35" s="12"/>
    </row>
    <row r="40" spans="2:6" ht="15">
      <c r="B40" s="6"/>
      <c r="C40" s="3"/>
      <c r="D40" s="6"/>
      <c r="F40" s="6"/>
    </row>
    <row r="41" ht="15">
      <c r="A41" s="8"/>
    </row>
    <row r="43" spans="1:6" ht="15">
      <c r="A43" s="3"/>
      <c r="F43" s="6"/>
    </row>
    <row r="47" spans="4:9" ht="15">
      <c r="D47" s="3"/>
      <c r="H47" s="7"/>
      <c r="I47" s="1"/>
    </row>
    <row r="48" spans="6:7" ht="15">
      <c r="F48" s="3"/>
      <c r="G48" s="5"/>
    </row>
    <row r="49" ht="15">
      <c r="G49" s="3"/>
    </row>
    <row r="55" spans="4:9" ht="15">
      <c r="D55" s="3"/>
      <c r="H55" s="1"/>
      <c r="I55" s="1"/>
    </row>
    <row r="57" ht="15">
      <c r="G57" s="3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12" shapeId="560062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2017-11-06T15:23:24Z</cp:lastPrinted>
  <dcterms:created xsi:type="dcterms:W3CDTF">2017-11-05T07:51:52Z</dcterms:created>
  <dcterms:modified xsi:type="dcterms:W3CDTF">2019-10-06T16:00:17Z</dcterms:modified>
  <cp:category/>
  <cp:version/>
  <cp:contentType/>
  <cp:contentStatus/>
</cp:coreProperties>
</file>